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th\Dropbox\00   EWSNetwork\0 Proposals and Contracts\004 Numbers and Worksheets\"/>
    </mc:Choice>
  </mc:AlternateContent>
  <xr:revisionPtr revIDLastSave="0" documentId="8_{7F028E4F-E49F-47DA-8C9E-DA69E58BBD6E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Better" sheetId="7" r:id="rId1"/>
    <sheet name="Good 1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6" i="7" l="1"/>
  <c r="N45" i="7"/>
  <c r="R14" i="7"/>
  <c r="O28" i="7" l="1"/>
  <c r="O28" i="6"/>
  <c r="R14" i="6"/>
  <c r="O38" i="7" l="1"/>
  <c r="P38" i="7" s="1"/>
  <c r="O37" i="7"/>
  <c r="P37" i="7" s="1"/>
  <c r="O36" i="7"/>
  <c r="O35" i="7"/>
  <c r="O34" i="7"/>
  <c r="O27" i="7"/>
  <c r="O26" i="7"/>
  <c r="O25" i="7"/>
  <c r="O24" i="7"/>
  <c r="Q23" i="7"/>
  <c r="O23" i="7"/>
  <c r="O22" i="7"/>
  <c r="O21" i="7"/>
  <c r="O20" i="7"/>
  <c r="O19" i="7"/>
  <c r="P19" i="7" s="1"/>
  <c r="Q20" i="7" s="1"/>
  <c r="M32" i="7" s="1"/>
  <c r="O18" i="7"/>
  <c r="O17" i="7"/>
  <c r="O16" i="7"/>
  <c r="O15" i="7"/>
  <c r="R17" i="7"/>
  <c r="O14" i="7"/>
  <c r="O13" i="7"/>
  <c r="R37" i="7" l="1"/>
  <c r="O39" i="7"/>
  <c r="O40" i="7" s="1"/>
  <c r="O41" i="7" s="1"/>
  <c r="R38" i="7" s="1"/>
  <c r="S38" i="7" s="1"/>
  <c r="O29" i="7"/>
  <c r="O30" i="7" s="1"/>
  <c r="O32" i="7" s="1"/>
  <c r="R16" i="7"/>
  <c r="R15" i="7"/>
  <c r="O37" i="6"/>
  <c r="P37" i="6" s="1"/>
  <c r="O36" i="6"/>
  <c r="P36" i="6" s="1"/>
  <c r="R36" i="6" s="1"/>
  <c r="O35" i="6"/>
  <c r="O34" i="6"/>
  <c r="O33" i="6"/>
  <c r="O27" i="6"/>
  <c r="O26" i="6"/>
  <c r="O25" i="6"/>
  <c r="O24" i="6"/>
  <c r="Q23" i="6"/>
  <c r="O23" i="6"/>
  <c r="O22" i="6"/>
  <c r="O21" i="6"/>
  <c r="O20" i="6"/>
  <c r="O19" i="6"/>
  <c r="P19" i="6" s="1"/>
  <c r="Q20" i="6" s="1"/>
  <c r="M32" i="6" s="1"/>
  <c r="O18" i="6"/>
  <c r="O17" i="6"/>
  <c r="O16" i="6"/>
  <c r="O15" i="6"/>
  <c r="R17" i="6"/>
  <c r="O14" i="6"/>
  <c r="O13" i="6"/>
  <c r="N41" i="7" l="1"/>
  <c r="O38" i="6"/>
  <c r="O39" i="6" s="1"/>
  <c r="O40" i="6" s="1"/>
  <c r="N40" i="6" s="1"/>
  <c r="O31" i="7"/>
  <c r="N30" i="7"/>
  <c r="O29" i="6"/>
  <c r="O31" i="6" s="1"/>
  <c r="R37" i="6"/>
  <c r="S37" i="6" s="1"/>
  <c r="R16" i="6"/>
  <c r="R15" i="6"/>
  <c r="N31" i="7" l="1"/>
  <c r="O42" i="7"/>
  <c r="N42" i="7" s="1"/>
  <c r="N32" i="7"/>
  <c r="O30" i="6"/>
  <c r="O32" i="6" s="1"/>
  <c r="O44" i="6"/>
  <c r="N31" i="6"/>
  <c r="N30" i="6" l="1"/>
  <c r="O41" i="6"/>
  <c r="N41" i="6" s="1"/>
  <c r="N47" i="7"/>
  <c r="N44" i="6"/>
  <c r="N32" i="6" l="1"/>
  <c r="O45" i="6"/>
  <c r="N45" i="6" l="1"/>
  <c r="N46" i="6" s="1"/>
  <c r="O46" i="6"/>
</calcChain>
</file>

<file path=xl/sharedStrings.xml><?xml version="1.0" encoding="utf-8"?>
<sst xmlns="http://schemas.openxmlformats.org/spreadsheetml/2006/main" count="218" uniqueCount="60">
  <si>
    <t>Administrative Duties (/hr)</t>
  </si>
  <si>
    <t xml:space="preserve">Additional Poster Sets </t>
  </si>
  <si>
    <t>Corporate Consulting</t>
  </si>
  <si>
    <t xml:space="preserve">Additional E-campaigns </t>
  </si>
  <si>
    <t>Group Exercise Classes (Set of 4)</t>
  </si>
  <si>
    <t>½ Day Health Education Outreach Days</t>
  </si>
  <si>
    <t xml:space="preserve">½ Day 1-on-1 Coaching </t>
  </si>
  <si>
    <t xml:space="preserve">Lunch n’ Learns &amp; Workshops </t>
  </si>
  <si>
    <t>Program Launch/Info Session</t>
  </si>
  <si>
    <t>Reports</t>
  </si>
  <si>
    <t>Team Challenges</t>
  </si>
  <si>
    <t>Team Building Events</t>
  </si>
  <si>
    <t>Wellness Committee Certification</t>
  </si>
  <si>
    <t xml:space="preserve">Health Fair Organization </t>
  </si>
  <si>
    <t xml:space="preserve">Corporate Wellness Audit </t>
  </si>
  <si>
    <t>50+</t>
  </si>
  <si>
    <t>RETAIL</t>
  </si>
  <si>
    <t>Wellness Strategy Call</t>
  </si>
  <si>
    <t>Family Webinars</t>
  </si>
  <si>
    <t>Monthly Newsletter</t>
  </si>
  <si>
    <t>Individual Challenges</t>
  </si>
  <si>
    <t>Posters Sets</t>
  </si>
  <si>
    <t>e-Campaigns</t>
  </si>
  <si>
    <t>30-Day Team Challenges</t>
  </si>
  <si>
    <t>Kids’ Wellness Bursary</t>
  </si>
  <si>
    <t>Inc</t>
  </si>
  <si>
    <t>x</t>
  </si>
  <si>
    <t>Additional credits for purchase</t>
  </si>
  <si>
    <t>PLATINUM DISCOUNT (-20%)</t>
  </si>
  <si>
    <t>3hr shifts per month</t>
  </si>
  <si>
    <t>#ee for coaching</t>
  </si>
  <si>
    <t>NA</t>
  </si>
  <si>
    <t>Additional Credits</t>
  </si>
  <si>
    <t># of potential participants</t>
  </si>
  <si>
    <t>MONTH</t>
  </si>
  <si>
    <t>Traditional Hrs per Week</t>
  </si>
  <si>
    <t>ELITE PLUS WORKSHEET</t>
  </si>
  <si>
    <t>taking into account 30 credits from ELITE</t>
  </si>
  <si>
    <t>Corporate HRA Report</t>
  </si>
  <si>
    <t>Individual HRA</t>
  </si>
  <si>
    <t>Health Coaching Loyalty Program</t>
  </si>
  <si>
    <t>% based on Industry Participation likelyhood</t>
  </si>
  <si>
    <t>BEST credits/mth</t>
  </si>
  <si>
    <t>BETTER credits/mth</t>
  </si>
  <si>
    <t>GOOD credits/mth</t>
  </si>
  <si>
    <t>COACHING  - we can see 6ppl per 3hr shift and 5credits per shift</t>
  </si>
  <si>
    <t>75% of the BEST</t>
  </si>
  <si>
    <t>50% of BEST</t>
  </si>
  <si>
    <t>MH Resource Consultant</t>
  </si>
  <si>
    <t>MH Programming</t>
  </si>
  <si>
    <t>TOTAL</t>
  </si>
  <si>
    <t>MENTAL HEALTH SECTION</t>
  </si>
  <si>
    <t>Onsite Ressource Consultant 2hrs</t>
  </si>
  <si>
    <t>Old Way</t>
  </si>
  <si>
    <t>Mental Health Scale</t>
  </si>
  <si>
    <t>Mental Healh First Aid</t>
  </si>
  <si>
    <t>ASSIST</t>
  </si>
  <si>
    <t>Hours</t>
  </si>
  <si>
    <t>Total Mental Health Hours</t>
  </si>
  <si>
    <t>ELITE30 DISCOUNT (-20%)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</si>
</sst>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D0D0D"/>
      <name val="Calibri"/>
      <family val="2"/>
    </font>
    <font>
      <b/>
      <sz val="16"/>
      <color rgb="FF000000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0" xfId="0" applyFont="1" applyAlignment="1">
      <alignment horizontal="left"/>
    </xf>
    <xf numFmtId="0" fontId="4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  <xf numFmtId="0" fontId="5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/>
    <xf numFmtId="0" fontId="3" fillId="8" borderId="4" xfId="0" applyFont="1" applyFill="1" applyBorder="1"/>
    <xf numFmtId="0" fontId="9" fillId="8" borderId="4" xfId="0" applyFont="1" applyFill="1" applyBorder="1"/>
    <xf numFmtId="0" fontId="3" fillId="8" borderId="5" xfId="0" applyFont="1" applyFill="1" applyBorder="1"/>
    <xf numFmtId="0" fontId="2" fillId="8" borderId="6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10" fillId="9" borderId="0" xfId="0" applyFont="1" applyFill="1"/>
    <xf numFmtId="44" fontId="3" fillId="0" borderId="0" xfId="0" applyNumberFormat="1" applyFont="1"/>
    <xf numFmtId="0" fontId="3" fillId="10" borderId="0" xfId="0" applyFont="1" applyFill="1" applyAlignment="1">
      <alignment horizontal="right"/>
    </xf>
    <xf numFmtId="164" fontId="3" fillId="0" borderId="0" xfId="0" applyNumberFormat="1" applyFont="1"/>
    <xf numFmtId="44" fontId="3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center"/>
    </xf>
    <xf numFmtId="44" fontId="5" fillId="6" borderId="9" xfId="1" applyFont="1" applyFill="1" applyBorder="1" applyAlignment="1">
      <alignment horizontal="center" vertical="center" wrapText="1"/>
    </xf>
    <xf numFmtId="44" fontId="2" fillId="0" borderId="9" xfId="0" applyNumberFormat="1" applyFont="1" applyBorder="1" applyAlignment="1">
      <alignment horizontal="center"/>
    </xf>
    <xf numFmtId="44" fontId="3" fillId="0" borderId="9" xfId="0" applyNumberFormat="1" applyFont="1" applyBorder="1" applyAlignment="1">
      <alignment horizontal="center"/>
    </xf>
    <xf numFmtId="0" fontId="5" fillId="6" borderId="9" xfId="0" applyFont="1" applyFill="1" applyBorder="1" applyAlignment="1">
      <alignment horizontal="center" vertical="center" wrapText="1"/>
    </xf>
    <xf numFmtId="44" fontId="2" fillId="0" borderId="3" xfId="0" applyNumberFormat="1" applyFont="1" applyBorder="1" applyAlignment="1">
      <alignment horizontal="center"/>
    </xf>
    <xf numFmtId="0" fontId="11" fillId="0" borderId="10" xfId="0" applyFont="1" applyBorder="1"/>
    <xf numFmtId="0" fontId="2" fillId="0" borderId="0" xfId="0" applyFont="1"/>
    <xf numFmtId="9" fontId="3" fillId="0" borderId="0" xfId="2" applyFont="1" applyAlignment="1">
      <alignment horizontal="center"/>
    </xf>
    <xf numFmtId="44" fontId="3" fillId="10" borderId="1" xfId="0" applyNumberFormat="1" applyFont="1" applyFill="1" applyBorder="1"/>
    <xf numFmtId="0" fontId="3" fillId="0" borderId="10" xfId="0" applyFont="1" applyBorder="1"/>
    <xf numFmtId="44" fontId="3" fillId="0" borderId="0" xfId="1" applyFont="1"/>
    <xf numFmtId="0" fontId="3" fillId="11" borderId="1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vertical="center" wrapText="1"/>
    </xf>
    <xf numFmtId="0" fontId="12" fillId="0" borderId="0" xfId="0" applyFont="1"/>
    <xf numFmtId="44" fontId="3" fillId="0" borderId="0" xfId="0" applyNumberFormat="1" applyFont="1" applyFill="1"/>
    <xf numFmtId="44" fontId="5" fillId="0" borderId="9" xfId="1" applyFont="1" applyFill="1" applyBorder="1" applyAlignment="1">
      <alignment horizontal="center" vertical="center" wrapText="1"/>
    </xf>
    <xf numFmtId="44" fontId="2" fillId="0" borderId="9" xfId="0" applyNumberFormat="1" applyFont="1" applyFill="1" applyBorder="1" applyAlignment="1">
      <alignment horizontal="center"/>
    </xf>
    <xf numFmtId="44" fontId="3" fillId="0" borderId="9" xfId="0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8"/>
  <sheetViews>
    <sheetView tabSelected="1" topLeftCell="A19" zoomScale="70" zoomScaleNormal="70" workbookViewId="0">
      <selection activeCell="O50" sqref="O50"/>
    </sheetView>
  </sheetViews>
  <sheetFormatPr defaultRowHeight="21" x14ac:dyDescent="0.35"/>
  <cols>
    <col min="1" max="1" width="50.140625" style="1" customWidth="1"/>
    <col min="2" max="2" width="7.5703125" style="1" customWidth="1"/>
    <col min="3" max="12" width="10.85546875" style="1" customWidth="1"/>
    <col min="13" max="13" width="15" style="1" customWidth="1"/>
    <col min="14" max="14" width="20.5703125" style="1" customWidth="1"/>
    <col min="15" max="15" width="23.42578125" style="2" customWidth="1"/>
    <col min="16" max="16" width="8.85546875" style="21" customWidth="1"/>
    <col min="17" max="17" width="27.42578125" style="1" customWidth="1"/>
    <col min="18" max="18" width="16.7109375" style="1" customWidth="1"/>
    <col min="19" max="19" width="16.28515625" style="1" customWidth="1"/>
    <col min="20" max="22" width="9.140625" style="1" customWidth="1"/>
    <col min="23" max="16384" width="9.140625" style="1"/>
  </cols>
  <sheetData>
    <row r="1" spans="1:19" ht="26.25" x14ac:dyDescent="0.4">
      <c r="C1" s="23"/>
      <c r="D1" s="24"/>
      <c r="E1" s="24"/>
      <c r="F1" s="24"/>
      <c r="G1" s="24"/>
      <c r="H1" s="25" t="s">
        <v>34</v>
      </c>
      <c r="I1" s="24"/>
      <c r="J1" s="24"/>
      <c r="K1" s="24"/>
      <c r="L1" s="24"/>
      <c r="M1" s="24"/>
      <c r="N1" s="26"/>
    </row>
    <row r="2" spans="1:19" ht="23.25" x14ac:dyDescent="0.35">
      <c r="A2" s="30" t="s">
        <v>36</v>
      </c>
      <c r="C2" s="27">
        <v>1</v>
      </c>
      <c r="D2" s="28">
        <v>2</v>
      </c>
      <c r="E2" s="28">
        <v>3</v>
      </c>
      <c r="F2" s="28">
        <v>4</v>
      </c>
      <c r="G2" s="28">
        <v>5</v>
      </c>
      <c r="H2" s="28">
        <v>6</v>
      </c>
      <c r="I2" s="28">
        <v>7</v>
      </c>
      <c r="J2" s="28">
        <v>8</v>
      </c>
      <c r="K2" s="28">
        <v>9</v>
      </c>
      <c r="L2" s="28">
        <v>10</v>
      </c>
      <c r="M2" s="28">
        <v>11</v>
      </c>
      <c r="N2" s="29">
        <v>12</v>
      </c>
      <c r="P2" s="20"/>
      <c r="Q2" s="19"/>
    </row>
    <row r="3" spans="1:19" x14ac:dyDescent="0.35">
      <c r="A3" s="47" t="s">
        <v>17</v>
      </c>
      <c r="B3" s="48" t="s">
        <v>25</v>
      </c>
      <c r="C3" s="5" t="s">
        <v>26</v>
      </c>
      <c r="D3" s="5"/>
      <c r="E3" s="5"/>
      <c r="F3" s="5"/>
      <c r="G3" s="6"/>
      <c r="H3" s="6"/>
      <c r="I3" s="6"/>
      <c r="J3" s="6"/>
      <c r="K3" s="7"/>
      <c r="L3" s="8"/>
      <c r="M3" s="7"/>
      <c r="N3" s="7"/>
      <c r="O3" s="12">
        <v>0</v>
      </c>
    </row>
    <row r="4" spans="1:19" x14ac:dyDescent="0.35">
      <c r="A4" s="47" t="s">
        <v>18</v>
      </c>
      <c r="B4" s="48" t="s">
        <v>25</v>
      </c>
      <c r="C4" s="5"/>
      <c r="D4" s="5"/>
      <c r="E4" s="5" t="s">
        <v>26</v>
      </c>
      <c r="F4" s="5"/>
      <c r="G4" s="6"/>
      <c r="H4" s="6" t="s">
        <v>26</v>
      </c>
      <c r="I4" s="6"/>
      <c r="J4" s="6"/>
      <c r="K4" s="7" t="s">
        <v>26</v>
      </c>
      <c r="L4" s="8"/>
      <c r="M4" s="7"/>
      <c r="N4" s="7"/>
      <c r="O4" s="12">
        <v>0</v>
      </c>
    </row>
    <row r="5" spans="1:19" x14ac:dyDescent="0.35">
      <c r="A5" s="47" t="s">
        <v>19</v>
      </c>
      <c r="B5" s="48" t="s">
        <v>25</v>
      </c>
      <c r="C5" s="5" t="s">
        <v>26</v>
      </c>
      <c r="D5" s="5" t="s">
        <v>26</v>
      </c>
      <c r="E5" s="5" t="s">
        <v>26</v>
      </c>
      <c r="F5" s="5" t="s">
        <v>26</v>
      </c>
      <c r="G5" s="6" t="s">
        <v>26</v>
      </c>
      <c r="H5" s="6" t="s">
        <v>26</v>
      </c>
      <c r="I5" s="6" t="s">
        <v>26</v>
      </c>
      <c r="J5" s="6" t="s">
        <v>26</v>
      </c>
      <c r="K5" s="7" t="s">
        <v>26</v>
      </c>
      <c r="L5" s="7" t="s">
        <v>26</v>
      </c>
      <c r="M5" s="7" t="s">
        <v>26</v>
      </c>
      <c r="N5" s="7" t="s">
        <v>26</v>
      </c>
      <c r="O5" s="12">
        <v>0</v>
      </c>
    </row>
    <row r="6" spans="1:19" x14ac:dyDescent="0.35">
      <c r="A6" s="47" t="s">
        <v>20</v>
      </c>
      <c r="B6" s="48" t="s">
        <v>25</v>
      </c>
      <c r="C6" s="5" t="s">
        <v>26</v>
      </c>
      <c r="D6" s="5" t="s">
        <v>26</v>
      </c>
      <c r="E6" s="5" t="s">
        <v>26</v>
      </c>
      <c r="F6" s="5" t="s">
        <v>26</v>
      </c>
      <c r="G6" s="6" t="s">
        <v>26</v>
      </c>
      <c r="H6" s="6" t="s">
        <v>26</v>
      </c>
      <c r="I6" s="6" t="s">
        <v>26</v>
      </c>
      <c r="J6" s="6" t="s">
        <v>26</v>
      </c>
      <c r="K6" s="7" t="s">
        <v>26</v>
      </c>
      <c r="L6" s="7" t="s">
        <v>26</v>
      </c>
      <c r="M6" s="7" t="s">
        <v>26</v>
      </c>
      <c r="N6" s="7" t="s">
        <v>26</v>
      </c>
      <c r="O6" s="12">
        <v>0</v>
      </c>
    </row>
    <row r="7" spans="1:19" x14ac:dyDescent="0.35">
      <c r="A7" s="47" t="s">
        <v>21</v>
      </c>
      <c r="B7" s="48" t="s">
        <v>25</v>
      </c>
      <c r="C7" s="5" t="s">
        <v>26</v>
      </c>
      <c r="D7" s="5"/>
      <c r="E7" s="5"/>
      <c r="F7" s="5"/>
      <c r="G7" s="6" t="s">
        <v>26</v>
      </c>
      <c r="H7" s="6"/>
      <c r="I7" s="6"/>
      <c r="J7" s="6"/>
      <c r="K7" s="7" t="s">
        <v>26</v>
      </c>
      <c r="L7" s="8"/>
      <c r="M7" s="7"/>
      <c r="N7" s="7"/>
      <c r="O7" s="12">
        <v>0</v>
      </c>
    </row>
    <row r="8" spans="1:19" x14ac:dyDescent="0.35">
      <c r="A8" s="47" t="s">
        <v>22</v>
      </c>
      <c r="B8" s="48" t="s">
        <v>25</v>
      </c>
      <c r="C8" s="5" t="s">
        <v>26</v>
      </c>
      <c r="D8" s="5"/>
      <c r="E8" s="5"/>
      <c r="F8" s="5"/>
      <c r="G8" s="6" t="s">
        <v>26</v>
      </c>
      <c r="H8" s="6"/>
      <c r="I8" s="6"/>
      <c r="J8" s="6"/>
      <c r="K8" s="7" t="s">
        <v>26</v>
      </c>
      <c r="L8" s="8"/>
      <c r="M8" s="7"/>
      <c r="N8" s="7"/>
      <c r="O8" s="12">
        <v>0</v>
      </c>
    </row>
    <row r="9" spans="1:19" x14ac:dyDescent="0.35">
      <c r="A9" s="47" t="s">
        <v>23</v>
      </c>
      <c r="B9" s="48" t="s">
        <v>25</v>
      </c>
      <c r="C9" s="5"/>
      <c r="D9" s="5"/>
      <c r="E9" s="5"/>
      <c r="F9" s="5" t="s">
        <v>26</v>
      </c>
      <c r="G9" s="6"/>
      <c r="H9" s="6"/>
      <c r="I9" s="6"/>
      <c r="J9" s="6"/>
      <c r="K9" s="7"/>
      <c r="L9" s="8"/>
      <c r="M9" s="7"/>
      <c r="N9" s="7"/>
      <c r="O9" s="12">
        <v>0</v>
      </c>
    </row>
    <row r="10" spans="1:19" x14ac:dyDescent="0.35">
      <c r="A10" s="47" t="s">
        <v>24</v>
      </c>
      <c r="B10" s="48" t="s">
        <v>25</v>
      </c>
      <c r="C10" s="5"/>
      <c r="D10" s="5"/>
      <c r="E10" s="5"/>
      <c r="F10" s="5"/>
      <c r="G10" s="6"/>
      <c r="H10" s="6" t="s">
        <v>26</v>
      </c>
      <c r="I10" s="6"/>
      <c r="J10" s="6"/>
      <c r="K10" s="7"/>
      <c r="L10" s="8"/>
      <c r="M10" s="7"/>
      <c r="N10" s="7"/>
      <c r="O10" s="12">
        <v>0</v>
      </c>
    </row>
    <row r="11" spans="1:19" x14ac:dyDescent="0.35">
      <c r="A11" s="47" t="s">
        <v>39</v>
      </c>
      <c r="B11" s="48" t="s">
        <v>25</v>
      </c>
      <c r="C11" s="5" t="s">
        <v>26</v>
      </c>
      <c r="D11" s="5"/>
      <c r="E11" s="5"/>
      <c r="F11" s="5"/>
      <c r="G11" s="6"/>
      <c r="H11" s="6"/>
      <c r="I11" s="6"/>
      <c r="J11" s="6"/>
      <c r="K11" s="7"/>
      <c r="L11" s="8"/>
      <c r="M11" s="7"/>
      <c r="N11" s="7"/>
      <c r="O11" s="12">
        <v>0</v>
      </c>
    </row>
    <row r="12" spans="1:19" x14ac:dyDescent="0.35">
      <c r="A12" s="47" t="s">
        <v>38</v>
      </c>
      <c r="B12" s="48" t="s">
        <v>25</v>
      </c>
      <c r="C12" s="5" t="s">
        <v>26</v>
      </c>
      <c r="D12" s="5"/>
      <c r="E12" s="5"/>
      <c r="F12" s="5"/>
      <c r="G12" s="6"/>
      <c r="H12" s="6"/>
      <c r="I12" s="6"/>
      <c r="J12" s="6"/>
      <c r="K12" s="7"/>
      <c r="L12" s="8"/>
      <c r="M12" s="7"/>
      <c r="N12" s="7"/>
      <c r="O12" s="12">
        <v>0</v>
      </c>
    </row>
    <row r="13" spans="1:19" x14ac:dyDescent="0.35">
      <c r="A13" s="16" t="s">
        <v>0</v>
      </c>
      <c r="B13" s="17">
        <v>1</v>
      </c>
      <c r="C13" s="5">
        <v>1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5">
        <v>1</v>
      </c>
      <c r="J13" s="5">
        <v>1</v>
      </c>
      <c r="K13" s="5">
        <v>1</v>
      </c>
      <c r="L13" s="5">
        <v>1</v>
      </c>
      <c r="M13" s="5">
        <v>1</v>
      </c>
      <c r="N13" s="5">
        <v>1</v>
      </c>
      <c r="O13" s="9">
        <f>SUM(C13:N13)</f>
        <v>12</v>
      </c>
      <c r="P13" s="20"/>
      <c r="Q13" s="19" t="s">
        <v>30</v>
      </c>
      <c r="R13" s="1">
        <v>100</v>
      </c>
    </row>
    <row r="14" spans="1:19" x14ac:dyDescent="0.35">
      <c r="A14" s="3" t="s">
        <v>1</v>
      </c>
      <c r="B14" s="4">
        <v>1</v>
      </c>
      <c r="C14" s="5">
        <v>1</v>
      </c>
      <c r="D14" s="5"/>
      <c r="E14" s="5"/>
      <c r="F14" s="5"/>
      <c r="G14" s="6"/>
      <c r="H14" s="6"/>
      <c r="I14" s="6"/>
      <c r="J14" s="6"/>
      <c r="K14" s="7"/>
      <c r="L14" s="8"/>
      <c r="M14" s="7"/>
      <c r="N14" s="7"/>
      <c r="O14" s="9">
        <f t="shared" ref="O14:O27" si="0">SUM(C14:N14)</f>
        <v>1</v>
      </c>
      <c r="P14" s="20"/>
      <c r="Q14" s="19" t="s">
        <v>33</v>
      </c>
      <c r="R14" s="1">
        <f>SUM(R13*0.4)</f>
        <v>40</v>
      </c>
      <c r="S14" s="21" t="s">
        <v>41</v>
      </c>
    </row>
    <row r="15" spans="1:19" x14ac:dyDescent="0.35">
      <c r="A15" s="3" t="s">
        <v>2</v>
      </c>
      <c r="B15" s="4">
        <v>2</v>
      </c>
      <c r="C15" s="5"/>
      <c r="D15" s="5"/>
      <c r="E15" s="5"/>
      <c r="F15" s="5"/>
      <c r="G15" s="6"/>
      <c r="H15" s="6"/>
      <c r="I15" s="6"/>
      <c r="J15" s="6"/>
      <c r="K15" s="7"/>
      <c r="L15" s="8"/>
      <c r="M15" s="7"/>
      <c r="N15" s="7"/>
      <c r="O15" s="9">
        <f t="shared" si="0"/>
        <v>0</v>
      </c>
      <c r="P15" s="20"/>
      <c r="Q15" s="19" t="s">
        <v>42</v>
      </c>
      <c r="R15" s="1">
        <f>SUM(R14/6*5)</f>
        <v>33.333333333333336</v>
      </c>
      <c r="S15" s="21" t="s">
        <v>45</v>
      </c>
    </row>
    <row r="16" spans="1:19" x14ac:dyDescent="0.35">
      <c r="A16" s="3" t="s">
        <v>3</v>
      </c>
      <c r="B16" s="4">
        <v>2</v>
      </c>
      <c r="C16" s="5"/>
      <c r="D16" s="5"/>
      <c r="E16" s="5"/>
      <c r="F16" s="5"/>
      <c r="G16" s="6"/>
      <c r="H16" s="6"/>
      <c r="I16" s="6"/>
      <c r="J16" s="6"/>
      <c r="K16" s="7"/>
      <c r="L16" s="8"/>
      <c r="M16" s="7"/>
      <c r="N16" s="7"/>
      <c r="O16" s="9">
        <f t="shared" si="0"/>
        <v>0</v>
      </c>
      <c r="P16" s="20"/>
      <c r="Q16" s="19" t="s">
        <v>43</v>
      </c>
      <c r="R16" s="1">
        <f>SUM(R14/6*5*0.75)</f>
        <v>25</v>
      </c>
      <c r="S16" s="21" t="s">
        <v>46</v>
      </c>
    </row>
    <row r="17" spans="1:19" x14ac:dyDescent="0.35">
      <c r="A17" s="3" t="s">
        <v>4</v>
      </c>
      <c r="B17" s="4">
        <v>5</v>
      </c>
      <c r="C17" s="5"/>
      <c r="D17" s="5"/>
      <c r="E17" s="5"/>
      <c r="F17" s="5"/>
      <c r="G17" s="6"/>
      <c r="H17" s="6"/>
      <c r="I17" s="6"/>
      <c r="J17" s="6"/>
      <c r="K17" s="7"/>
      <c r="L17" s="8"/>
      <c r="M17" s="7"/>
      <c r="N17" s="7"/>
      <c r="O17" s="9">
        <f t="shared" si="0"/>
        <v>0</v>
      </c>
      <c r="P17" s="20"/>
      <c r="Q17" s="19" t="s">
        <v>44</v>
      </c>
      <c r="R17" s="1">
        <f>SUM(R14/6*5*0.5)</f>
        <v>16.666666666666668</v>
      </c>
      <c r="S17" s="21" t="s">
        <v>47</v>
      </c>
    </row>
    <row r="18" spans="1:19" x14ac:dyDescent="0.35">
      <c r="A18" s="3" t="s">
        <v>5</v>
      </c>
      <c r="B18" s="4">
        <v>5</v>
      </c>
      <c r="C18" s="5"/>
      <c r="D18" s="5"/>
      <c r="E18" s="5"/>
      <c r="F18" s="5"/>
      <c r="G18" s="6"/>
      <c r="H18" s="6"/>
      <c r="I18" s="6"/>
      <c r="J18" s="6"/>
      <c r="K18" s="7"/>
      <c r="L18" s="8"/>
      <c r="M18" s="7"/>
      <c r="N18" s="7"/>
      <c r="O18" s="9">
        <f t="shared" si="0"/>
        <v>0</v>
      </c>
      <c r="P18" s="20"/>
      <c r="Q18" s="19"/>
    </row>
    <row r="19" spans="1:19" x14ac:dyDescent="0.35">
      <c r="A19" s="16" t="s">
        <v>6</v>
      </c>
      <c r="B19" s="17">
        <v>5</v>
      </c>
      <c r="C19" s="17">
        <v>25</v>
      </c>
      <c r="D19" s="17">
        <v>25</v>
      </c>
      <c r="E19" s="17">
        <v>25</v>
      </c>
      <c r="F19" s="17">
        <v>25</v>
      </c>
      <c r="G19" s="17">
        <v>25</v>
      </c>
      <c r="H19" s="17">
        <v>25</v>
      </c>
      <c r="I19" s="17">
        <v>25</v>
      </c>
      <c r="J19" s="17">
        <v>25</v>
      </c>
      <c r="K19" s="17">
        <v>25</v>
      </c>
      <c r="L19" s="17">
        <v>25</v>
      </c>
      <c r="M19" s="17">
        <v>25</v>
      </c>
      <c r="N19" s="17">
        <v>25</v>
      </c>
      <c r="O19" s="17">
        <f t="shared" si="0"/>
        <v>300</v>
      </c>
      <c r="P19" s="32">
        <f>SUM(O19/5/12)</f>
        <v>5</v>
      </c>
      <c r="Q19" s="1" t="s">
        <v>29</v>
      </c>
    </row>
    <row r="20" spans="1:19" x14ac:dyDescent="0.35">
      <c r="A20" s="3" t="s">
        <v>7</v>
      </c>
      <c r="B20" s="4">
        <v>5</v>
      </c>
      <c r="C20" s="5">
        <v>5</v>
      </c>
      <c r="D20" s="5"/>
      <c r="E20" s="5"/>
      <c r="F20" s="5"/>
      <c r="G20" s="6">
        <v>5</v>
      </c>
      <c r="H20" s="6"/>
      <c r="I20" s="6"/>
      <c r="J20" s="6"/>
      <c r="K20" s="7">
        <v>5</v>
      </c>
      <c r="L20" s="8"/>
      <c r="M20" s="7"/>
      <c r="N20" s="7"/>
      <c r="O20" s="9">
        <f t="shared" si="0"/>
        <v>15</v>
      </c>
      <c r="P20" s="19"/>
      <c r="Q20" s="1">
        <f>SUM(3*P19)</f>
        <v>15</v>
      </c>
    </row>
    <row r="21" spans="1:19" x14ac:dyDescent="0.35">
      <c r="A21" s="3" t="s">
        <v>8</v>
      </c>
      <c r="B21" s="4">
        <v>5</v>
      </c>
      <c r="C21" s="5"/>
      <c r="D21" s="5"/>
      <c r="E21" s="5"/>
      <c r="F21" s="5"/>
      <c r="G21" s="6"/>
      <c r="H21" s="6"/>
      <c r="I21" s="6"/>
      <c r="J21" s="6"/>
      <c r="K21" s="7"/>
      <c r="L21" s="8"/>
      <c r="M21" s="7"/>
      <c r="N21" s="7"/>
      <c r="O21" s="9">
        <f t="shared" si="0"/>
        <v>0</v>
      </c>
      <c r="P21" s="20"/>
    </row>
    <row r="22" spans="1:19" x14ac:dyDescent="0.35">
      <c r="A22" s="3" t="s">
        <v>9</v>
      </c>
      <c r="B22" s="4">
        <v>5</v>
      </c>
      <c r="C22" s="5">
        <v>5</v>
      </c>
      <c r="D22" s="5"/>
      <c r="E22" s="5"/>
      <c r="F22" s="5"/>
      <c r="G22" s="6"/>
      <c r="H22" s="6"/>
      <c r="I22" s="6"/>
      <c r="J22" s="6"/>
      <c r="K22" s="7"/>
      <c r="L22" s="8"/>
      <c r="M22" s="7"/>
      <c r="N22" s="7"/>
      <c r="O22" s="9">
        <f t="shared" si="0"/>
        <v>5</v>
      </c>
    </row>
    <row r="23" spans="1:19" x14ac:dyDescent="0.35">
      <c r="A23" s="10" t="s">
        <v>10</v>
      </c>
      <c r="B23" s="4">
        <v>10</v>
      </c>
      <c r="C23" s="5"/>
      <c r="D23" s="5"/>
      <c r="E23" s="5"/>
      <c r="F23" s="5"/>
      <c r="G23" s="6"/>
      <c r="H23" s="6"/>
      <c r="I23" s="6"/>
      <c r="J23" s="6"/>
      <c r="K23" s="7"/>
      <c r="L23" s="8"/>
      <c r="M23" s="7"/>
      <c r="N23" s="7"/>
      <c r="O23" s="9">
        <f t="shared" si="0"/>
        <v>0</v>
      </c>
      <c r="Q23" s="33">
        <f>SUM(R13/3/4/2)</f>
        <v>4.166666666666667</v>
      </c>
      <c r="R23" s="1" t="s">
        <v>35</v>
      </c>
    </row>
    <row r="24" spans="1:19" hidden="1" x14ac:dyDescent="0.35">
      <c r="A24" s="11" t="s">
        <v>11</v>
      </c>
      <c r="B24" s="4">
        <v>15</v>
      </c>
      <c r="C24" s="5"/>
      <c r="D24" s="5"/>
      <c r="E24" s="5"/>
      <c r="F24" s="5"/>
      <c r="G24" s="6"/>
      <c r="H24" s="6"/>
      <c r="I24" s="6"/>
      <c r="J24" s="6"/>
      <c r="K24" s="7"/>
      <c r="L24" s="8"/>
      <c r="M24" s="7"/>
      <c r="N24" s="7"/>
      <c r="O24" s="9">
        <f t="shared" si="0"/>
        <v>0</v>
      </c>
    </row>
    <row r="25" spans="1:19" x14ac:dyDescent="0.35">
      <c r="A25" s="11" t="s">
        <v>12</v>
      </c>
      <c r="B25" s="4">
        <v>15</v>
      </c>
      <c r="C25" s="5"/>
      <c r="D25" s="5"/>
      <c r="E25" s="5"/>
      <c r="F25" s="5"/>
      <c r="G25" s="6"/>
      <c r="H25" s="6"/>
      <c r="I25" s="6"/>
      <c r="J25" s="6"/>
      <c r="K25" s="7"/>
      <c r="L25" s="8"/>
      <c r="M25" s="7"/>
      <c r="N25" s="7"/>
      <c r="O25" s="9">
        <f t="shared" si="0"/>
        <v>0</v>
      </c>
    </row>
    <row r="26" spans="1:19" x14ac:dyDescent="0.35">
      <c r="A26" s="11" t="s">
        <v>13</v>
      </c>
      <c r="B26" s="4">
        <v>20</v>
      </c>
      <c r="C26" s="5"/>
      <c r="D26" s="5"/>
      <c r="E26" s="5"/>
      <c r="F26" s="5"/>
      <c r="G26" s="6"/>
      <c r="H26" s="6"/>
      <c r="I26" s="6"/>
      <c r="J26" s="6"/>
      <c r="K26" s="7"/>
      <c r="L26" s="8"/>
      <c r="M26" s="7"/>
      <c r="N26" s="7"/>
      <c r="O26" s="9">
        <f t="shared" si="0"/>
        <v>0</v>
      </c>
    </row>
    <row r="27" spans="1:19" x14ac:dyDescent="0.35">
      <c r="A27" s="11" t="s">
        <v>14</v>
      </c>
      <c r="B27" s="4" t="s">
        <v>15</v>
      </c>
      <c r="C27" s="5"/>
      <c r="D27" s="5"/>
      <c r="E27" s="5"/>
      <c r="F27" s="5"/>
      <c r="G27" s="6"/>
      <c r="H27" s="6"/>
      <c r="I27" s="6"/>
      <c r="J27" s="6"/>
      <c r="K27" s="7"/>
      <c r="L27" s="8"/>
      <c r="M27" s="7"/>
      <c r="N27" s="7"/>
      <c r="O27" s="9">
        <f t="shared" si="0"/>
        <v>0</v>
      </c>
    </row>
    <row r="28" spans="1:19" x14ac:dyDescent="0.35">
      <c r="A28" s="11" t="s">
        <v>32</v>
      </c>
      <c r="B28" s="4" t="s">
        <v>31</v>
      </c>
      <c r="C28" s="22"/>
      <c r="D28" s="5"/>
      <c r="E28" s="5"/>
      <c r="F28" s="5"/>
      <c r="G28" s="6"/>
      <c r="H28" s="6"/>
      <c r="I28" s="6"/>
      <c r="J28" s="6"/>
      <c r="K28" s="7"/>
      <c r="L28" s="8"/>
      <c r="M28" s="7"/>
      <c r="N28" s="7"/>
      <c r="O28" s="9">
        <f>SUM((C28+D28+E28+F28+G28+H28+I28+J28+K28+L28+M28+N28)*1)</f>
        <v>0</v>
      </c>
      <c r="P28" s="50"/>
    </row>
    <row r="29" spans="1:19" x14ac:dyDescent="0.35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8" t="s">
        <v>37</v>
      </c>
      <c r="O29" s="35">
        <f>SUM((O13+O14+O15+O16+O17+O18+O19+O20+O21+O22+O23+O24+O25+O26+O27+O28)-30)</f>
        <v>303</v>
      </c>
      <c r="P29" s="41" t="s">
        <v>27</v>
      </c>
    </row>
    <row r="30" spans="1:19" x14ac:dyDescent="0.35">
      <c r="A30" s="15"/>
      <c r="N30" s="31">
        <f>SUM(O30/12)</f>
        <v>2870</v>
      </c>
      <c r="O30" s="36">
        <f>SUM((O29*100)+(345*12))</f>
        <v>34440</v>
      </c>
      <c r="P30" s="45" t="s">
        <v>16</v>
      </c>
    </row>
    <row r="31" spans="1:19" x14ac:dyDescent="0.35">
      <c r="A31" s="15"/>
      <c r="N31" s="31">
        <f>SUM(O31/12)</f>
        <v>2365</v>
      </c>
      <c r="O31" s="37">
        <f>SUM((O29*100*0.8)+(345*12))</f>
        <v>28380</v>
      </c>
      <c r="P31" s="45" t="s">
        <v>59</v>
      </c>
    </row>
    <row r="32" spans="1:19" x14ac:dyDescent="0.35">
      <c r="A32" s="42"/>
      <c r="L32" s="19" t="s">
        <v>53</v>
      </c>
      <c r="M32" s="46">
        <f>SUM(Q20*95)</f>
        <v>1425</v>
      </c>
      <c r="N32" s="31">
        <f>SUM(O32/12)</f>
        <v>1865.5</v>
      </c>
      <c r="O32" s="38">
        <f>SUM(O30*0.65)</f>
        <v>22386</v>
      </c>
      <c r="P32" s="45" t="s">
        <v>40</v>
      </c>
    </row>
    <row r="33" spans="1:19" hidden="1" x14ac:dyDescent="0.35">
      <c r="A33" s="42" t="s">
        <v>51</v>
      </c>
      <c r="L33" s="19"/>
      <c r="M33" s="46"/>
      <c r="N33" s="31"/>
      <c r="O33" s="38"/>
      <c r="P33" s="45"/>
    </row>
    <row r="34" spans="1:19" hidden="1" x14ac:dyDescent="0.35">
      <c r="A34" s="11" t="s">
        <v>55</v>
      </c>
      <c r="B34" s="4">
        <v>3</v>
      </c>
      <c r="C34" s="5"/>
      <c r="D34" s="5"/>
      <c r="E34" s="5"/>
      <c r="F34" s="5"/>
      <c r="G34" s="6"/>
      <c r="H34" s="6"/>
      <c r="I34" s="6"/>
      <c r="J34" s="6"/>
      <c r="K34" s="7"/>
      <c r="L34" s="7"/>
      <c r="M34" s="7"/>
      <c r="N34" s="7"/>
      <c r="O34" s="39">
        <f t="shared" ref="O34:O37" si="1">SUM(C34:N34)</f>
        <v>0</v>
      </c>
      <c r="P34" s="45"/>
    </row>
    <row r="35" spans="1:19" hidden="1" x14ac:dyDescent="0.35">
      <c r="A35" s="11" t="s">
        <v>56</v>
      </c>
      <c r="B35" s="4">
        <v>2</v>
      </c>
      <c r="C35" s="5"/>
      <c r="D35" s="5"/>
      <c r="E35" s="5"/>
      <c r="F35" s="5"/>
      <c r="G35" s="6"/>
      <c r="H35" s="6"/>
      <c r="I35" s="6"/>
      <c r="J35" s="6"/>
      <c r="K35" s="7"/>
      <c r="L35" s="7"/>
      <c r="M35" s="7"/>
      <c r="N35" s="7"/>
      <c r="O35" s="39">
        <f t="shared" ref="O35:O36" si="2">SUM(C35:N35)</f>
        <v>0</v>
      </c>
      <c r="P35" s="45"/>
    </row>
    <row r="36" spans="1:19" hidden="1" x14ac:dyDescent="0.35">
      <c r="A36" s="11" t="s">
        <v>54</v>
      </c>
      <c r="B36" s="4">
        <v>10</v>
      </c>
      <c r="C36" s="5"/>
      <c r="D36" s="5"/>
      <c r="E36" s="5"/>
      <c r="F36" s="5"/>
      <c r="G36" s="6"/>
      <c r="H36" s="6"/>
      <c r="I36" s="6"/>
      <c r="J36" s="6"/>
      <c r="K36" s="7"/>
      <c r="L36" s="7"/>
      <c r="M36" s="7"/>
      <c r="N36" s="7"/>
      <c r="O36" s="39">
        <f t="shared" si="2"/>
        <v>0</v>
      </c>
      <c r="P36" s="45"/>
    </row>
    <row r="37" spans="1:19" hidden="1" x14ac:dyDescent="0.35">
      <c r="A37" s="11" t="s">
        <v>52</v>
      </c>
      <c r="B37" s="4">
        <v>5</v>
      </c>
      <c r="C37" s="5">
        <v>10</v>
      </c>
      <c r="D37" s="5"/>
      <c r="E37" s="5"/>
      <c r="F37" s="5"/>
      <c r="G37" s="6"/>
      <c r="H37" s="6"/>
      <c r="I37" s="6">
        <v>5</v>
      </c>
      <c r="J37" s="6">
        <v>5</v>
      </c>
      <c r="K37" s="7">
        <v>5</v>
      </c>
      <c r="L37" s="7">
        <v>5</v>
      </c>
      <c r="M37" s="7">
        <v>5</v>
      </c>
      <c r="N37" s="7">
        <v>5</v>
      </c>
      <c r="O37" s="39">
        <f t="shared" si="1"/>
        <v>40</v>
      </c>
      <c r="P37" s="45">
        <f>SUM(O37/5*2)</f>
        <v>16</v>
      </c>
      <c r="Q37" s="1" t="s">
        <v>57</v>
      </c>
      <c r="R37" s="1">
        <f>SUM(P37:P38)</f>
        <v>45</v>
      </c>
      <c r="S37" s="1" t="s">
        <v>58</v>
      </c>
    </row>
    <row r="38" spans="1:19" hidden="1" x14ac:dyDescent="0.35">
      <c r="A38" s="11" t="s">
        <v>48</v>
      </c>
      <c r="B38" s="4">
        <v>1</v>
      </c>
      <c r="C38" s="5">
        <v>10</v>
      </c>
      <c r="D38" s="5"/>
      <c r="E38" s="5"/>
      <c r="F38" s="5"/>
      <c r="G38" s="6"/>
      <c r="H38" s="6"/>
      <c r="I38" s="6">
        <v>8</v>
      </c>
      <c r="J38" s="6">
        <v>8</v>
      </c>
      <c r="K38" s="7">
        <v>8</v>
      </c>
      <c r="L38" s="7">
        <v>8</v>
      </c>
      <c r="M38" s="7">
        <v>8</v>
      </c>
      <c r="N38" s="7">
        <v>8</v>
      </c>
      <c r="O38" s="39">
        <f>SUM(C38:N38)</f>
        <v>58</v>
      </c>
      <c r="P38" s="45">
        <f>SUM(O38/1/2)</f>
        <v>29</v>
      </c>
      <c r="Q38" s="1" t="s">
        <v>57</v>
      </c>
      <c r="R38" s="31">
        <f>SUM(O41*0.6)</f>
        <v>4704</v>
      </c>
      <c r="S38" s="31">
        <f>SUM(R38/R37)</f>
        <v>104.53333333333333</v>
      </c>
    </row>
    <row r="39" spans="1:19" hidden="1" x14ac:dyDescent="0.35">
      <c r="N39" s="19" t="s">
        <v>49</v>
      </c>
      <c r="O39" s="35">
        <f>SUM(O34:O38)</f>
        <v>98</v>
      </c>
      <c r="P39" s="45" t="s">
        <v>27</v>
      </c>
    </row>
    <row r="40" spans="1:19" hidden="1" x14ac:dyDescent="0.35">
      <c r="O40" s="36">
        <f>SUM((O39*100))</f>
        <v>9800</v>
      </c>
      <c r="P40" s="45" t="s">
        <v>16</v>
      </c>
    </row>
    <row r="41" spans="1:19" hidden="1" x14ac:dyDescent="0.35">
      <c r="N41" s="31">
        <f>SUM(O41/12/300)</f>
        <v>2.177777777777778</v>
      </c>
      <c r="O41" s="40">
        <f>SUM(O40*0.8)</f>
        <v>7840</v>
      </c>
      <c r="P41" s="45" t="s">
        <v>28</v>
      </c>
    </row>
    <row r="42" spans="1:19" hidden="1" x14ac:dyDescent="0.35">
      <c r="N42" s="44">
        <f>SUM(O42/12)</f>
        <v>2518.8333333333335</v>
      </c>
      <c r="O42" s="38">
        <f>SUM(O32+O41)</f>
        <v>30226</v>
      </c>
      <c r="P42" s="45" t="s">
        <v>50</v>
      </c>
    </row>
    <row r="43" spans="1:19" x14ac:dyDescent="0.35">
      <c r="P43" s="1"/>
    </row>
    <row r="44" spans="1:19" x14ac:dyDescent="0.35">
      <c r="P44" s="1"/>
    </row>
    <row r="45" spans="1:19" x14ac:dyDescent="0.35">
      <c r="N45" s="31">
        <f>SUM(N31)</f>
        <v>2365</v>
      </c>
      <c r="O45" s="34"/>
      <c r="P45" s="1"/>
    </row>
    <row r="46" spans="1:19" x14ac:dyDescent="0.35">
      <c r="N46" s="31">
        <f>SUM(N32)</f>
        <v>1865.5</v>
      </c>
      <c r="O46" s="34"/>
      <c r="P46" s="1"/>
    </row>
    <row r="47" spans="1:19" x14ac:dyDescent="0.35">
      <c r="N47" s="43">
        <f>SUM((N45-N46)/N45)</f>
        <v>0.21120507399577168</v>
      </c>
      <c r="O47" s="43"/>
      <c r="P47" s="1"/>
    </row>
    <row r="48" spans="1:19" x14ac:dyDescent="0.35">
      <c r="P48" s="1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7"/>
  <sheetViews>
    <sheetView topLeftCell="A10" zoomScale="70" zoomScaleNormal="70" workbookViewId="0">
      <selection activeCell="J31" sqref="J31"/>
    </sheetView>
  </sheetViews>
  <sheetFormatPr defaultRowHeight="21" x14ac:dyDescent="0.35"/>
  <cols>
    <col min="1" max="1" width="50.140625" style="1" customWidth="1"/>
    <col min="2" max="2" width="7.5703125" style="1" customWidth="1"/>
    <col min="3" max="12" width="10.85546875" style="1" customWidth="1"/>
    <col min="13" max="13" width="15" style="1" customWidth="1"/>
    <col min="14" max="14" width="20.5703125" style="1" customWidth="1"/>
    <col min="15" max="15" width="23.42578125" style="2" customWidth="1"/>
    <col min="16" max="16" width="8.85546875" style="21" customWidth="1"/>
    <col min="17" max="17" width="27.42578125" style="1" customWidth="1"/>
    <col min="18" max="18" width="16.7109375" style="1" customWidth="1"/>
    <col min="19" max="19" width="16.28515625" style="1" customWidth="1"/>
    <col min="20" max="22" width="9.140625" style="1" customWidth="1"/>
    <col min="23" max="16384" width="9.140625" style="1"/>
  </cols>
  <sheetData>
    <row r="1" spans="1:19" ht="26.25" x14ac:dyDescent="0.4">
      <c r="C1" s="23"/>
      <c r="D1" s="24"/>
      <c r="E1" s="24"/>
      <c r="F1" s="24"/>
      <c r="G1" s="24"/>
      <c r="H1" s="25" t="s">
        <v>34</v>
      </c>
      <c r="I1" s="24"/>
      <c r="J1" s="24"/>
      <c r="K1" s="24"/>
      <c r="L1" s="24"/>
      <c r="M1" s="24"/>
      <c r="N1" s="26"/>
    </row>
    <row r="2" spans="1:19" ht="23.25" x14ac:dyDescent="0.35">
      <c r="A2" s="30" t="s">
        <v>36</v>
      </c>
      <c r="C2" s="27">
        <v>1</v>
      </c>
      <c r="D2" s="28">
        <v>2</v>
      </c>
      <c r="E2" s="28">
        <v>3</v>
      </c>
      <c r="F2" s="28">
        <v>4</v>
      </c>
      <c r="G2" s="28">
        <v>5</v>
      </c>
      <c r="H2" s="28">
        <v>6</v>
      </c>
      <c r="I2" s="28">
        <v>7</v>
      </c>
      <c r="J2" s="28">
        <v>8</v>
      </c>
      <c r="K2" s="28">
        <v>9</v>
      </c>
      <c r="L2" s="28">
        <v>10</v>
      </c>
      <c r="M2" s="28">
        <v>11</v>
      </c>
      <c r="N2" s="29">
        <v>12</v>
      </c>
      <c r="P2" s="20"/>
      <c r="Q2" s="19"/>
    </row>
    <row r="3" spans="1:19" x14ac:dyDescent="0.35">
      <c r="A3" s="47" t="s">
        <v>17</v>
      </c>
      <c r="B3" s="48" t="s">
        <v>25</v>
      </c>
      <c r="C3" s="5" t="s">
        <v>26</v>
      </c>
      <c r="D3" s="5"/>
      <c r="E3" s="5"/>
      <c r="F3" s="5"/>
      <c r="G3" s="6"/>
      <c r="H3" s="6"/>
      <c r="I3" s="6"/>
      <c r="J3" s="6"/>
      <c r="K3" s="7"/>
      <c r="L3" s="8"/>
      <c r="M3" s="7"/>
      <c r="N3" s="7"/>
      <c r="O3" s="12">
        <v>0</v>
      </c>
    </row>
    <row r="4" spans="1:19" x14ac:dyDescent="0.35">
      <c r="A4" s="47" t="s">
        <v>18</v>
      </c>
      <c r="B4" s="48" t="s">
        <v>25</v>
      </c>
      <c r="C4" s="5"/>
      <c r="D4" s="5"/>
      <c r="E4" s="5" t="s">
        <v>26</v>
      </c>
      <c r="F4" s="5"/>
      <c r="G4" s="6"/>
      <c r="H4" s="6" t="s">
        <v>26</v>
      </c>
      <c r="I4" s="6"/>
      <c r="J4" s="6"/>
      <c r="K4" s="7" t="s">
        <v>26</v>
      </c>
      <c r="L4" s="8"/>
      <c r="M4" s="7"/>
      <c r="N4" s="7"/>
      <c r="O4" s="12">
        <v>0</v>
      </c>
    </row>
    <row r="5" spans="1:19" x14ac:dyDescent="0.35">
      <c r="A5" s="47" t="s">
        <v>19</v>
      </c>
      <c r="B5" s="48" t="s">
        <v>25</v>
      </c>
      <c r="C5" s="5" t="s">
        <v>26</v>
      </c>
      <c r="D5" s="5" t="s">
        <v>26</v>
      </c>
      <c r="E5" s="5" t="s">
        <v>26</v>
      </c>
      <c r="F5" s="5" t="s">
        <v>26</v>
      </c>
      <c r="G5" s="6" t="s">
        <v>26</v>
      </c>
      <c r="H5" s="6" t="s">
        <v>26</v>
      </c>
      <c r="I5" s="6" t="s">
        <v>26</v>
      </c>
      <c r="J5" s="6" t="s">
        <v>26</v>
      </c>
      <c r="K5" s="7" t="s">
        <v>26</v>
      </c>
      <c r="L5" s="7" t="s">
        <v>26</v>
      </c>
      <c r="M5" s="7" t="s">
        <v>26</v>
      </c>
      <c r="N5" s="7" t="s">
        <v>26</v>
      </c>
      <c r="O5" s="12">
        <v>0</v>
      </c>
    </row>
    <row r="6" spans="1:19" x14ac:dyDescent="0.35">
      <c r="A6" s="47" t="s">
        <v>20</v>
      </c>
      <c r="B6" s="48" t="s">
        <v>25</v>
      </c>
      <c r="C6" s="5" t="s">
        <v>26</v>
      </c>
      <c r="D6" s="5" t="s">
        <v>26</v>
      </c>
      <c r="E6" s="5" t="s">
        <v>26</v>
      </c>
      <c r="F6" s="5" t="s">
        <v>26</v>
      </c>
      <c r="G6" s="6" t="s">
        <v>26</v>
      </c>
      <c r="H6" s="6" t="s">
        <v>26</v>
      </c>
      <c r="I6" s="6" t="s">
        <v>26</v>
      </c>
      <c r="J6" s="6" t="s">
        <v>26</v>
      </c>
      <c r="K6" s="7" t="s">
        <v>26</v>
      </c>
      <c r="L6" s="7" t="s">
        <v>26</v>
      </c>
      <c r="M6" s="7" t="s">
        <v>26</v>
      </c>
      <c r="N6" s="7" t="s">
        <v>26</v>
      </c>
      <c r="O6" s="12">
        <v>0</v>
      </c>
    </row>
    <row r="7" spans="1:19" x14ac:dyDescent="0.35">
      <c r="A7" s="47" t="s">
        <v>21</v>
      </c>
      <c r="B7" s="48" t="s">
        <v>25</v>
      </c>
      <c r="C7" s="5" t="s">
        <v>26</v>
      </c>
      <c r="D7" s="5"/>
      <c r="E7" s="5"/>
      <c r="F7" s="5"/>
      <c r="G7" s="6" t="s">
        <v>26</v>
      </c>
      <c r="H7" s="6"/>
      <c r="I7" s="6"/>
      <c r="J7" s="6"/>
      <c r="K7" s="7" t="s">
        <v>26</v>
      </c>
      <c r="L7" s="8"/>
      <c r="M7" s="7"/>
      <c r="N7" s="7"/>
      <c r="O7" s="12">
        <v>0</v>
      </c>
    </row>
    <row r="8" spans="1:19" x14ac:dyDescent="0.35">
      <c r="A8" s="47" t="s">
        <v>22</v>
      </c>
      <c r="B8" s="48" t="s">
        <v>25</v>
      </c>
      <c r="C8" s="5" t="s">
        <v>26</v>
      </c>
      <c r="D8" s="5"/>
      <c r="E8" s="5"/>
      <c r="F8" s="5"/>
      <c r="G8" s="6" t="s">
        <v>26</v>
      </c>
      <c r="H8" s="6"/>
      <c r="I8" s="6"/>
      <c r="J8" s="6"/>
      <c r="K8" s="7" t="s">
        <v>26</v>
      </c>
      <c r="L8" s="8"/>
      <c r="M8" s="7"/>
      <c r="N8" s="7"/>
      <c r="O8" s="12">
        <v>0</v>
      </c>
    </row>
    <row r="9" spans="1:19" x14ac:dyDescent="0.35">
      <c r="A9" s="47" t="s">
        <v>23</v>
      </c>
      <c r="B9" s="48" t="s">
        <v>25</v>
      </c>
      <c r="C9" s="5"/>
      <c r="D9" s="5"/>
      <c r="E9" s="5"/>
      <c r="F9" s="5" t="s">
        <v>26</v>
      </c>
      <c r="G9" s="6"/>
      <c r="H9" s="6"/>
      <c r="I9" s="6"/>
      <c r="J9" s="6"/>
      <c r="K9" s="7"/>
      <c r="L9" s="8"/>
      <c r="M9" s="7"/>
      <c r="N9" s="7"/>
      <c r="O9" s="12">
        <v>0</v>
      </c>
    </row>
    <row r="10" spans="1:19" x14ac:dyDescent="0.35">
      <c r="A10" s="47" t="s">
        <v>24</v>
      </c>
      <c r="B10" s="48" t="s">
        <v>25</v>
      </c>
      <c r="C10" s="5"/>
      <c r="D10" s="5"/>
      <c r="E10" s="5"/>
      <c r="F10" s="5"/>
      <c r="G10" s="6"/>
      <c r="H10" s="6" t="s">
        <v>26</v>
      </c>
      <c r="I10" s="6"/>
      <c r="J10" s="6"/>
      <c r="K10" s="7"/>
      <c r="L10" s="8"/>
      <c r="M10" s="7"/>
      <c r="N10" s="7"/>
      <c r="O10" s="12">
        <v>0</v>
      </c>
    </row>
    <row r="11" spans="1:19" x14ac:dyDescent="0.35">
      <c r="A11" s="47" t="s">
        <v>39</v>
      </c>
      <c r="B11" s="48" t="s">
        <v>25</v>
      </c>
      <c r="C11" s="5" t="s">
        <v>26</v>
      </c>
      <c r="D11" s="5"/>
      <c r="E11" s="5"/>
      <c r="F11" s="5"/>
      <c r="G11" s="6"/>
      <c r="H11" s="6"/>
      <c r="I11" s="6"/>
      <c r="J11" s="6"/>
      <c r="K11" s="7"/>
      <c r="L11" s="8"/>
      <c r="M11" s="7"/>
      <c r="N11" s="7"/>
      <c r="O11" s="12">
        <v>0</v>
      </c>
    </row>
    <row r="12" spans="1:19" x14ac:dyDescent="0.35">
      <c r="A12" s="47" t="s">
        <v>38</v>
      </c>
      <c r="B12" s="48" t="s">
        <v>25</v>
      </c>
      <c r="C12" s="5" t="s">
        <v>26</v>
      </c>
      <c r="D12" s="5"/>
      <c r="E12" s="5"/>
      <c r="F12" s="5"/>
      <c r="G12" s="6"/>
      <c r="H12" s="6"/>
      <c r="I12" s="6"/>
      <c r="J12" s="6"/>
      <c r="K12" s="7"/>
      <c r="L12" s="8"/>
      <c r="M12" s="7"/>
      <c r="N12" s="7"/>
      <c r="O12" s="12">
        <v>0</v>
      </c>
    </row>
    <row r="13" spans="1:19" x14ac:dyDescent="0.35">
      <c r="A13" s="49" t="s">
        <v>0</v>
      </c>
      <c r="B13" s="48">
        <v>1</v>
      </c>
      <c r="C13" s="5">
        <v>2</v>
      </c>
      <c r="D13" s="5">
        <v>2</v>
      </c>
      <c r="E13" s="5">
        <v>2</v>
      </c>
      <c r="F13" s="5">
        <v>2</v>
      </c>
      <c r="G13" s="6">
        <v>2</v>
      </c>
      <c r="H13" s="6">
        <v>2</v>
      </c>
      <c r="I13" s="6">
        <v>2</v>
      </c>
      <c r="J13" s="6">
        <v>2</v>
      </c>
      <c r="K13" s="7">
        <v>2</v>
      </c>
      <c r="L13" s="8">
        <v>2</v>
      </c>
      <c r="M13" s="7">
        <v>2</v>
      </c>
      <c r="N13" s="7">
        <v>2</v>
      </c>
      <c r="O13" s="9">
        <f>SUM(C13:N13)</f>
        <v>24</v>
      </c>
      <c r="P13" s="20"/>
      <c r="Q13" s="19" t="s">
        <v>30</v>
      </c>
      <c r="R13" s="1">
        <v>160</v>
      </c>
    </row>
    <row r="14" spans="1:19" x14ac:dyDescent="0.35">
      <c r="A14" s="3" t="s">
        <v>1</v>
      </c>
      <c r="B14" s="4">
        <v>1</v>
      </c>
      <c r="C14" s="5">
        <v>2</v>
      </c>
      <c r="D14" s="5"/>
      <c r="E14" s="5"/>
      <c r="F14" s="5"/>
      <c r="G14" s="6"/>
      <c r="H14" s="6"/>
      <c r="I14" s="6"/>
      <c r="J14" s="6"/>
      <c r="K14" s="7"/>
      <c r="L14" s="8"/>
      <c r="M14" s="7"/>
      <c r="N14" s="7"/>
      <c r="O14" s="9">
        <f t="shared" ref="O14:O27" si="0">SUM(C14:N14)</f>
        <v>2</v>
      </c>
      <c r="P14" s="20"/>
      <c r="Q14" s="19" t="s">
        <v>33</v>
      </c>
      <c r="R14" s="1">
        <f>SUM(R13*0.35)</f>
        <v>56</v>
      </c>
      <c r="S14" s="21" t="s">
        <v>41</v>
      </c>
    </row>
    <row r="15" spans="1:19" x14ac:dyDescent="0.35">
      <c r="A15" s="3" t="s">
        <v>2</v>
      </c>
      <c r="B15" s="4">
        <v>2</v>
      </c>
      <c r="C15" s="5"/>
      <c r="D15" s="5"/>
      <c r="E15" s="5"/>
      <c r="F15" s="5"/>
      <c r="G15" s="6"/>
      <c r="H15" s="6"/>
      <c r="I15" s="6">
        <v>6</v>
      </c>
      <c r="J15" s="6"/>
      <c r="K15" s="7"/>
      <c r="L15" s="8"/>
      <c r="M15" s="7"/>
      <c r="N15" s="7"/>
      <c r="O15" s="9">
        <f t="shared" si="0"/>
        <v>6</v>
      </c>
      <c r="P15" s="20"/>
      <c r="Q15" s="19" t="s">
        <v>42</v>
      </c>
      <c r="R15" s="1">
        <f>SUM(R14/6*5)</f>
        <v>46.666666666666671</v>
      </c>
      <c r="S15" s="21" t="s">
        <v>45</v>
      </c>
    </row>
    <row r="16" spans="1:19" x14ac:dyDescent="0.35">
      <c r="A16" s="3" t="s">
        <v>3</v>
      </c>
      <c r="B16" s="4">
        <v>2</v>
      </c>
      <c r="C16" s="5"/>
      <c r="D16" s="5"/>
      <c r="E16" s="5"/>
      <c r="F16" s="5"/>
      <c r="G16" s="6"/>
      <c r="H16" s="6"/>
      <c r="I16" s="6"/>
      <c r="J16" s="6"/>
      <c r="K16" s="7"/>
      <c r="L16" s="8"/>
      <c r="M16" s="7"/>
      <c r="N16" s="7"/>
      <c r="O16" s="9">
        <f t="shared" si="0"/>
        <v>0</v>
      </c>
      <c r="P16" s="20"/>
      <c r="Q16" s="19" t="s">
        <v>43</v>
      </c>
      <c r="R16" s="1">
        <f>SUM(R14/6*5*0.75)</f>
        <v>35</v>
      </c>
      <c r="S16" s="21" t="s">
        <v>46</v>
      </c>
    </row>
    <row r="17" spans="1:19" x14ac:dyDescent="0.35">
      <c r="A17" s="3" t="s">
        <v>4</v>
      </c>
      <c r="B17" s="4">
        <v>5</v>
      </c>
      <c r="C17" s="5"/>
      <c r="D17" s="5"/>
      <c r="E17" s="5"/>
      <c r="F17" s="5"/>
      <c r="G17" s="6"/>
      <c r="H17" s="6"/>
      <c r="I17" s="6"/>
      <c r="J17" s="6"/>
      <c r="K17" s="7"/>
      <c r="L17" s="8"/>
      <c r="M17" s="7"/>
      <c r="N17" s="7"/>
      <c r="O17" s="9">
        <f t="shared" si="0"/>
        <v>0</v>
      </c>
      <c r="P17" s="20"/>
      <c r="Q17" s="19" t="s">
        <v>44</v>
      </c>
      <c r="R17" s="1">
        <f>SUM(R14/6*5*0.5)</f>
        <v>23.333333333333336</v>
      </c>
      <c r="S17" s="21" t="s">
        <v>47</v>
      </c>
    </row>
    <row r="18" spans="1:19" x14ac:dyDescent="0.35">
      <c r="A18" s="3" t="s">
        <v>5</v>
      </c>
      <c r="B18" s="4">
        <v>5</v>
      </c>
      <c r="C18" s="5"/>
      <c r="D18" s="5"/>
      <c r="E18" s="5"/>
      <c r="F18" s="5"/>
      <c r="G18" s="6"/>
      <c r="H18" s="6"/>
      <c r="I18" s="6"/>
      <c r="J18" s="6"/>
      <c r="K18" s="7"/>
      <c r="L18" s="8"/>
      <c r="M18" s="7"/>
      <c r="N18" s="7"/>
      <c r="O18" s="9">
        <f t="shared" si="0"/>
        <v>0</v>
      </c>
      <c r="P18" s="20"/>
      <c r="Q18" s="19"/>
    </row>
    <row r="19" spans="1:19" x14ac:dyDescent="0.35">
      <c r="A19" s="16" t="s">
        <v>6</v>
      </c>
      <c r="B19" s="17">
        <v>5</v>
      </c>
      <c r="C19" s="17">
        <v>20</v>
      </c>
      <c r="D19" s="17">
        <v>20</v>
      </c>
      <c r="E19" s="17">
        <v>20</v>
      </c>
      <c r="F19" s="17">
        <v>20</v>
      </c>
      <c r="G19" s="17">
        <v>20</v>
      </c>
      <c r="H19" s="17">
        <v>20</v>
      </c>
      <c r="I19" s="17">
        <v>20</v>
      </c>
      <c r="J19" s="17">
        <v>20</v>
      </c>
      <c r="K19" s="17">
        <v>20</v>
      </c>
      <c r="L19" s="17">
        <v>20</v>
      </c>
      <c r="M19" s="17">
        <v>20</v>
      </c>
      <c r="N19" s="17">
        <v>20</v>
      </c>
      <c r="O19" s="17">
        <f t="shared" si="0"/>
        <v>240</v>
      </c>
      <c r="P19" s="32">
        <f>SUM(O19/5/12)</f>
        <v>4</v>
      </c>
      <c r="Q19" s="1" t="s">
        <v>29</v>
      </c>
    </row>
    <row r="20" spans="1:19" x14ac:dyDescent="0.35">
      <c r="A20" s="3" t="s">
        <v>7</v>
      </c>
      <c r="B20" s="4">
        <v>5</v>
      </c>
      <c r="C20" s="5"/>
      <c r="D20" s="5"/>
      <c r="E20" s="5"/>
      <c r="F20" s="5"/>
      <c r="G20" s="6"/>
      <c r="H20" s="6"/>
      <c r="I20" s="6"/>
      <c r="J20" s="6"/>
      <c r="K20" s="7"/>
      <c r="L20" s="8"/>
      <c r="M20" s="7"/>
      <c r="N20" s="7"/>
      <c r="O20" s="9">
        <f t="shared" si="0"/>
        <v>0</v>
      </c>
      <c r="P20" s="19"/>
      <c r="Q20" s="1">
        <f>SUM(3*P19)</f>
        <v>12</v>
      </c>
    </row>
    <row r="21" spans="1:19" x14ac:dyDescent="0.35">
      <c r="A21" s="3" t="s">
        <v>8</v>
      </c>
      <c r="B21" s="4">
        <v>5</v>
      </c>
      <c r="C21" s="5">
        <v>10</v>
      </c>
      <c r="D21" s="5"/>
      <c r="E21" s="5"/>
      <c r="F21" s="5"/>
      <c r="G21" s="6"/>
      <c r="H21" s="6"/>
      <c r="I21" s="6"/>
      <c r="J21" s="6"/>
      <c r="K21" s="7"/>
      <c r="L21" s="8"/>
      <c r="M21" s="7"/>
      <c r="N21" s="7"/>
      <c r="O21" s="9">
        <f t="shared" si="0"/>
        <v>10</v>
      </c>
      <c r="P21" s="20"/>
    </row>
    <row r="22" spans="1:19" x14ac:dyDescent="0.35">
      <c r="A22" s="3" t="s">
        <v>9</v>
      </c>
      <c r="B22" s="4">
        <v>5</v>
      </c>
      <c r="C22" s="5"/>
      <c r="D22" s="5"/>
      <c r="E22" s="5"/>
      <c r="F22" s="5"/>
      <c r="G22" s="6"/>
      <c r="H22" s="6"/>
      <c r="I22" s="6"/>
      <c r="J22" s="6"/>
      <c r="K22" s="7"/>
      <c r="L22" s="8"/>
      <c r="M22" s="7"/>
      <c r="N22" s="7">
        <v>10</v>
      </c>
      <c r="O22" s="9">
        <f t="shared" si="0"/>
        <v>10</v>
      </c>
    </row>
    <row r="23" spans="1:19" x14ac:dyDescent="0.35">
      <c r="A23" s="10" t="s">
        <v>10</v>
      </c>
      <c r="B23" s="4">
        <v>10</v>
      </c>
      <c r="C23" s="5"/>
      <c r="D23" s="5"/>
      <c r="E23" s="5"/>
      <c r="F23" s="5"/>
      <c r="G23" s="6"/>
      <c r="H23" s="6"/>
      <c r="I23" s="6"/>
      <c r="J23" s="6"/>
      <c r="K23" s="7"/>
      <c r="L23" s="8"/>
      <c r="M23" s="7"/>
      <c r="N23" s="7"/>
      <c r="O23" s="9">
        <f t="shared" si="0"/>
        <v>0</v>
      </c>
      <c r="Q23" s="33">
        <f>SUM(R13/3/4/2)</f>
        <v>6.666666666666667</v>
      </c>
      <c r="R23" s="1" t="s">
        <v>35</v>
      </c>
    </row>
    <row r="24" spans="1:19" hidden="1" x14ac:dyDescent="0.35">
      <c r="A24" s="11" t="s">
        <v>11</v>
      </c>
      <c r="B24" s="4">
        <v>15</v>
      </c>
      <c r="C24" s="5"/>
      <c r="D24" s="5"/>
      <c r="E24" s="5"/>
      <c r="F24" s="5"/>
      <c r="G24" s="6"/>
      <c r="H24" s="6"/>
      <c r="I24" s="6"/>
      <c r="J24" s="6"/>
      <c r="K24" s="7"/>
      <c r="L24" s="8"/>
      <c r="M24" s="7"/>
      <c r="N24" s="7"/>
      <c r="O24" s="9">
        <f t="shared" si="0"/>
        <v>0</v>
      </c>
    </row>
    <row r="25" spans="1:19" x14ac:dyDescent="0.35">
      <c r="A25" s="11" t="s">
        <v>12</v>
      </c>
      <c r="B25" s="4">
        <v>15</v>
      </c>
      <c r="C25" s="5"/>
      <c r="D25" s="5"/>
      <c r="E25" s="5"/>
      <c r="F25" s="5"/>
      <c r="G25" s="6"/>
      <c r="H25" s="6"/>
      <c r="I25" s="6"/>
      <c r="J25" s="6"/>
      <c r="K25" s="7"/>
      <c r="L25" s="8"/>
      <c r="M25" s="7"/>
      <c r="N25" s="7"/>
      <c r="O25" s="9">
        <f t="shared" si="0"/>
        <v>0</v>
      </c>
    </row>
    <row r="26" spans="1:19" x14ac:dyDescent="0.35">
      <c r="A26" s="11" t="s">
        <v>13</v>
      </c>
      <c r="B26" s="4">
        <v>20</v>
      </c>
      <c r="C26" s="5"/>
      <c r="D26" s="5"/>
      <c r="E26" s="5"/>
      <c r="F26" s="5"/>
      <c r="G26" s="6"/>
      <c r="H26" s="6"/>
      <c r="I26" s="6"/>
      <c r="J26" s="6"/>
      <c r="K26" s="7"/>
      <c r="L26" s="8"/>
      <c r="M26" s="7"/>
      <c r="N26" s="7"/>
      <c r="O26" s="9">
        <f t="shared" si="0"/>
        <v>0</v>
      </c>
    </row>
    <row r="27" spans="1:19" x14ac:dyDescent="0.35">
      <c r="A27" s="11" t="s">
        <v>14</v>
      </c>
      <c r="B27" s="4" t="s">
        <v>15</v>
      </c>
      <c r="C27" s="5"/>
      <c r="D27" s="5"/>
      <c r="E27" s="5"/>
      <c r="F27" s="5"/>
      <c r="G27" s="6"/>
      <c r="H27" s="6"/>
      <c r="I27" s="6"/>
      <c r="J27" s="6"/>
      <c r="K27" s="7"/>
      <c r="L27" s="8"/>
      <c r="M27" s="7"/>
      <c r="N27" s="7"/>
      <c r="O27" s="9">
        <f t="shared" si="0"/>
        <v>0</v>
      </c>
    </row>
    <row r="28" spans="1:19" x14ac:dyDescent="0.35">
      <c r="A28" s="11" t="s">
        <v>32</v>
      </c>
      <c r="B28" s="4" t="s">
        <v>31</v>
      </c>
      <c r="C28" s="22">
        <v>15</v>
      </c>
      <c r="D28" s="5"/>
      <c r="E28" s="5"/>
      <c r="F28" s="5"/>
      <c r="G28" s="6"/>
      <c r="H28" s="6"/>
      <c r="I28" s="6"/>
      <c r="J28" s="6"/>
      <c r="K28" s="7"/>
      <c r="L28" s="8"/>
      <c r="M28" s="7"/>
      <c r="N28" s="7"/>
      <c r="O28" s="9">
        <f>SUM((C28+D28+E28+F28+G28+H28+I28+J28+K28+L28+M28+N28)*1.2)</f>
        <v>18</v>
      </c>
    </row>
    <row r="29" spans="1:19" x14ac:dyDescent="0.35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8" t="s">
        <v>37</v>
      </c>
      <c r="O29" s="35">
        <f>SUM((O13+O14+O15+O16+O17+O18+O19+O20+O21+O22+O23+O24+O25+O26+O27+O28)-30)</f>
        <v>280</v>
      </c>
      <c r="P29" s="41" t="s">
        <v>27</v>
      </c>
    </row>
    <row r="30" spans="1:19" x14ac:dyDescent="0.35">
      <c r="A30" s="15"/>
      <c r="N30" s="51">
        <f>SUM(O30/12)</f>
        <v>2678.3333333333335</v>
      </c>
      <c r="O30" s="52">
        <f>SUM((O29*100)+(345*12))</f>
        <v>32140</v>
      </c>
      <c r="P30" s="45" t="s">
        <v>16</v>
      </c>
    </row>
    <row r="31" spans="1:19" x14ac:dyDescent="0.35">
      <c r="A31" s="15"/>
      <c r="N31" s="51">
        <f>SUM(O31/12)</f>
        <v>2211.6666666666665</v>
      </c>
      <c r="O31" s="53">
        <f>SUM((O29*100*0.8)+(345*12))</f>
        <v>26540</v>
      </c>
      <c r="P31" s="45" t="s">
        <v>28</v>
      </c>
    </row>
    <row r="32" spans="1:19" x14ac:dyDescent="0.35">
      <c r="A32" s="42" t="s">
        <v>51</v>
      </c>
      <c r="L32" s="19" t="s">
        <v>53</v>
      </c>
      <c r="M32" s="46">
        <f>SUM(Q20*95)</f>
        <v>1140</v>
      </c>
      <c r="N32" s="51">
        <f>SUM(O32/12)</f>
        <v>1740.9166666666667</v>
      </c>
      <c r="O32" s="54">
        <f>SUM(O30*0.65)</f>
        <v>20891</v>
      </c>
      <c r="P32" s="45" t="s">
        <v>40</v>
      </c>
    </row>
    <row r="33" spans="1:19" x14ac:dyDescent="0.35">
      <c r="A33" s="11" t="s">
        <v>55</v>
      </c>
      <c r="B33" s="4">
        <v>3</v>
      </c>
      <c r="C33" s="5"/>
      <c r="D33" s="5"/>
      <c r="E33" s="5"/>
      <c r="F33" s="5"/>
      <c r="G33" s="6"/>
      <c r="H33" s="6"/>
      <c r="I33" s="6"/>
      <c r="J33" s="6"/>
      <c r="K33" s="7"/>
      <c r="L33" s="7"/>
      <c r="M33" s="7"/>
      <c r="N33" s="7"/>
      <c r="O33" s="39">
        <f t="shared" ref="O33:O36" si="1">SUM(C33:N33)</f>
        <v>0</v>
      </c>
      <c r="P33" s="45"/>
    </row>
    <row r="34" spans="1:19" x14ac:dyDescent="0.35">
      <c r="A34" s="11" t="s">
        <v>56</v>
      </c>
      <c r="B34" s="4">
        <v>2</v>
      </c>
      <c r="C34" s="5"/>
      <c r="D34" s="5"/>
      <c r="E34" s="5"/>
      <c r="F34" s="5"/>
      <c r="G34" s="6"/>
      <c r="H34" s="6"/>
      <c r="I34" s="6"/>
      <c r="J34" s="6"/>
      <c r="K34" s="7"/>
      <c r="L34" s="7"/>
      <c r="M34" s="7"/>
      <c r="N34" s="7"/>
      <c r="O34" s="39">
        <f t="shared" ref="O34:O35" si="2">SUM(C34:N34)</f>
        <v>0</v>
      </c>
      <c r="P34" s="45"/>
    </row>
    <row r="35" spans="1:19" x14ac:dyDescent="0.35">
      <c r="A35" s="11" t="s">
        <v>54</v>
      </c>
      <c r="B35" s="4">
        <v>10</v>
      </c>
      <c r="C35" s="5"/>
      <c r="D35" s="5"/>
      <c r="E35" s="5"/>
      <c r="F35" s="5"/>
      <c r="G35" s="6"/>
      <c r="H35" s="6"/>
      <c r="I35" s="6"/>
      <c r="J35" s="6"/>
      <c r="K35" s="7"/>
      <c r="L35" s="7"/>
      <c r="M35" s="7"/>
      <c r="N35" s="7"/>
      <c r="O35" s="39">
        <f t="shared" si="2"/>
        <v>0</v>
      </c>
      <c r="P35" s="45"/>
    </row>
    <row r="36" spans="1:19" x14ac:dyDescent="0.35">
      <c r="A36" s="11" t="s">
        <v>52</v>
      </c>
      <c r="B36" s="4">
        <v>5</v>
      </c>
      <c r="C36" s="5">
        <v>10</v>
      </c>
      <c r="D36" s="5">
        <v>10</v>
      </c>
      <c r="E36" s="5">
        <v>10</v>
      </c>
      <c r="F36" s="5">
        <v>10</v>
      </c>
      <c r="G36" s="6">
        <v>10</v>
      </c>
      <c r="H36" s="6">
        <v>10</v>
      </c>
      <c r="I36" s="6">
        <v>5</v>
      </c>
      <c r="J36" s="6">
        <v>5</v>
      </c>
      <c r="K36" s="7">
        <v>5</v>
      </c>
      <c r="L36" s="7">
        <v>5</v>
      </c>
      <c r="M36" s="7">
        <v>5</v>
      </c>
      <c r="N36" s="7">
        <v>5</v>
      </c>
      <c r="O36" s="39">
        <f t="shared" si="1"/>
        <v>90</v>
      </c>
      <c r="P36" s="45">
        <f>SUM(O36/5*2)</f>
        <v>36</v>
      </c>
      <c r="Q36" s="1" t="s">
        <v>57</v>
      </c>
      <c r="R36" s="1">
        <f>SUM(P36:P37)</f>
        <v>86</v>
      </c>
      <c r="S36" s="1" t="s">
        <v>58</v>
      </c>
    </row>
    <row r="37" spans="1:19" x14ac:dyDescent="0.35">
      <c r="A37" s="11" t="s">
        <v>48</v>
      </c>
      <c r="B37" s="4">
        <v>1</v>
      </c>
      <c r="C37" s="5">
        <v>10</v>
      </c>
      <c r="D37" s="5">
        <v>8</v>
      </c>
      <c r="E37" s="5">
        <v>8</v>
      </c>
      <c r="F37" s="5">
        <v>8</v>
      </c>
      <c r="G37" s="6">
        <v>10</v>
      </c>
      <c r="H37" s="6">
        <v>8</v>
      </c>
      <c r="I37" s="6">
        <v>8</v>
      </c>
      <c r="J37" s="6">
        <v>8</v>
      </c>
      <c r="K37" s="7">
        <v>8</v>
      </c>
      <c r="L37" s="7">
        <v>8</v>
      </c>
      <c r="M37" s="7">
        <v>8</v>
      </c>
      <c r="N37" s="7">
        <v>8</v>
      </c>
      <c r="O37" s="39">
        <f>SUM(C37:N37)</f>
        <v>100</v>
      </c>
      <c r="P37" s="45">
        <f>SUM(O37/1/2)</f>
        <v>50</v>
      </c>
      <c r="Q37" s="1" t="s">
        <v>57</v>
      </c>
      <c r="R37" s="31">
        <f>SUM(O40*0.6)</f>
        <v>9120</v>
      </c>
      <c r="S37" s="31">
        <f>SUM(R37/R36)</f>
        <v>106.04651162790698</v>
      </c>
    </row>
    <row r="38" spans="1:19" x14ac:dyDescent="0.35">
      <c r="N38" s="19" t="s">
        <v>49</v>
      </c>
      <c r="O38" s="35">
        <f>SUM(O33:O37)</f>
        <v>190</v>
      </c>
      <c r="P38" s="45" t="s">
        <v>27</v>
      </c>
    </row>
    <row r="39" spans="1:19" x14ac:dyDescent="0.35">
      <c r="O39" s="36">
        <f>SUM((O38*100))</f>
        <v>19000</v>
      </c>
      <c r="P39" s="45" t="s">
        <v>16</v>
      </c>
    </row>
    <row r="40" spans="1:19" x14ac:dyDescent="0.35">
      <c r="N40" s="31">
        <f>SUM(O40/12/300)</f>
        <v>4.2222222222222223</v>
      </c>
      <c r="O40" s="40">
        <f>SUM(O39*0.8)</f>
        <v>15200</v>
      </c>
      <c r="P40" s="45" t="s">
        <v>28</v>
      </c>
    </row>
    <row r="41" spans="1:19" x14ac:dyDescent="0.35">
      <c r="N41" s="44">
        <f>SUM(O41/12)</f>
        <v>3007.5833333333335</v>
      </c>
      <c r="O41" s="38">
        <f>SUM(O32+O40)</f>
        <v>36091</v>
      </c>
      <c r="P41" s="45" t="s">
        <v>50</v>
      </c>
    </row>
    <row r="42" spans="1:19" x14ac:dyDescent="0.35">
      <c r="P42" s="1"/>
    </row>
    <row r="43" spans="1:19" x14ac:dyDescent="0.35">
      <c r="P43" s="1"/>
    </row>
    <row r="44" spans="1:19" x14ac:dyDescent="0.35">
      <c r="N44" s="31">
        <f>SUM(O44/12)</f>
        <v>2211.6666666666665</v>
      </c>
      <c r="O44" s="34">
        <f>SUM(O31)</f>
        <v>26540</v>
      </c>
      <c r="P44" s="1"/>
    </row>
    <row r="45" spans="1:19" x14ac:dyDescent="0.35">
      <c r="N45" s="31">
        <f>SUM(O45/12)</f>
        <v>1740.9166666666667</v>
      </c>
      <c r="O45" s="34">
        <f>SUM(O32)</f>
        <v>20891</v>
      </c>
      <c r="P45" s="1"/>
    </row>
    <row r="46" spans="1:19" x14ac:dyDescent="0.35">
      <c r="N46" s="43">
        <f>SUM((N44-N45)/N44)</f>
        <v>0.21284853051996977</v>
      </c>
      <c r="O46" s="43">
        <f>SUM((O44-O45)/O44)</f>
        <v>0.21284853051996985</v>
      </c>
      <c r="P46" s="1"/>
    </row>
    <row r="47" spans="1:19" x14ac:dyDescent="0.35">
      <c r="P47" s="1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Better</vt:lpstr>
      <vt:lpstr>Good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Garth Jansen</dc:creator>
  <cp:lastModifiedBy>Garth Jansen</cp:lastModifiedBy>
  <dcterms:created xsi:type="dcterms:W3CDTF">2017-10-11T15:27:37Z</dcterms:created>
  <dcterms:modified xsi:type="dcterms:W3CDTF">2019-02-05T17:10:38Z</dcterms:modified>
</cp:coreProperties>
</file>