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035" windowHeight="8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  <c r="D6" i="1"/>
  <c r="D18" i="1"/>
  <c r="D16" i="1"/>
  <c r="F11" i="1"/>
  <c r="C6" i="1"/>
  <c r="B6" i="1"/>
  <c r="H26" i="1" l="1"/>
  <c r="B25" i="1"/>
  <c r="D24" i="1"/>
  <c r="I15" i="1" l="1"/>
  <c r="H2" i="1" l="1"/>
  <c r="I4" i="1" l="1"/>
  <c r="I11" i="1" s="1"/>
  <c r="I12" i="1" l="1"/>
  <c r="I19" i="1" s="1"/>
  <c r="G11" i="1"/>
  <c r="D11" i="1"/>
  <c r="D21" i="1" l="1"/>
  <c r="D22" i="1"/>
  <c r="D20" i="1"/>
  <c r="D13" i="1"/>
  <c r="D12" i="1"/>
  <c r="C11" i="1"/>
  <c r="C20" i="1" l="1"/>
  <c r="C21" i="1"/>
  <c r="D15" i="1"/>
  <c r="C13" i="1"/>
  <c r="C12" i="1"/>
  <c r="B11" i="1"/>
  <c r="B21" i="1" l="1"/>
  <c r="C15" i="1"/>
  <c r="B20" i="1"/>
  <c r="B13" i="1"/>
  <c r="B12" i="1"/>
  <c r="C16" i="1" l="1"/>
  <c r="C18" i="1" s="1"/>
  <c r="C22" i="1" s="1"/>
  <c r="B15" i="1"/>
  <c r="C17" i="1" l="1"/>
  <c r="B16" i="1"/>
  <c r="B18" i="1" s="1"/>
  <c r="B22" i="1" s="1"/>
  <c r="B17" i="1" l="1"/>
</calcChain>
</file>

<file path=xl/sharedStrings.xml><?xml version="1.0" encoding="utf-8"?>
<sst xmlns="http://schemas.openxmlformats.org/spreadsheetml/2006/main" count="27" uniqueCount="26">
  <si>
    <t>consult/yr</t>
  </si>
  <si>
    <t>exp</t>
  </si>
  <si>
    <t>profit</t>
  </si>
  <si>
    <t>Optimal</t>
  </si>
  <si>
    <t>employees</t>
  </si>
  <si>
    <t>per employee per month</t>
  </si>
  <si>
    <t>per month</t>
  </si>
  <si>
    <t>intermediate</t>
  </si>
  <si>
    <t>intro</t>
  </si>
  <si>
    <t>using formula</t>
  </si>
  <si>
    <t>TOTAL</t>
  </si>
  <si>
    <t>Referral sources</t>
  </si>
  <si>
    <t>Ews Cut</t>
  </si>
  <si>
    <t>SAVINGS</t>
  </si>
  <si>
    <t>Cost to Licensee</t>
  </si>
  <si>
    <t>Total Per month</t>
  </si>
  <si>
    <t>EWS</t>
  </si>
  <si>
    <t>per week</t>
  </si>
  <si>
    <t>hrs per month</t>
  </si>
  <si>
    <t>consult $ (@ $30) /mth</t>
  </si>
  <si>
    <t>consult per week</t>
  </si>
  <si>
    <t>Oakville</t>
  </si>
  <si>
    <t>Referral</t>
  </si>
  <si>
    <t>Profit Percentage</t>
  </si>
  <si>
    <t>with Savings per month</t>
  </si>
  <si>
    <t>Lakeside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</si>
</sst>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/>
    <xf numFmtId="44" fontId="6" fillId="0" borderId="1" xfId="1" applyFont="1" applyBorder="1"/>
    <xf numFmtId="44" fontId="6" fillId="0" borderId="1" xfId="1" applyFont="1" applyFill="1" applyBorder="1"/>
    <xf numFmtId="0" fontId="6" fillId="0" borderId="0" xfId="0" applyFont="1" applyFill="1"/>
    <xf numFmtId="44" fontId="6" fillId="0" borderId="0" xfId="0" applyNumberFormat="1" applyFont="1"/>
    <xf numFmtId="44" fontId="6" fillId="0" borderId="0" xfId="0" applyNumberFormat="1" applyFont="1" applyFill="1"/>
    <xf numFmtId="0" fontId="6" fillId="0" borderId="0" xfId="0" applyFont="1" applyBorder="1"/>
    <xf numFmtId="44" fontId="6" fillId="0" borderId="0" xfId="1" applyFont="1" applyFill="1" applyBorder="1"/>
    <xf numFmtId="44" fontId="6" fillId="3" borderId="0" xfId="1" applyFont="1" applyFill="1" applyBorder="1"/>
    <xf numFmtId="44" fontId="6" fillId="0" borderId="0" xfId="1" applyFont="1" applyBorder="1"/>
    <xf numFmtId="0" fontId="6" fillId="0" borderId="2" xfId="0" applyFont="1" applyFill="1" applyBorder="1"/>
    <xf numFmtId="44" fontId="8" fillId="0" borderId="2" xfId="1" applyFont="1" applyFill="1" applyBorder="1"/>
    <xf numFmtId="44" fontId="6" fillId="2" borderId="1" xfId="1" applyFont="1" applyFill="1" applyBorder="1"/>
    <xf numFmtId="0" fontId="6" fillId="4" borderId="1" xfId="0" applyFont="1" applyFill="1" applyBorder="1"/>
    <xf numFmtId="44" fontId="6" fillId="4" borderId="1" xfId="1" applyFont="1" applyFill="1" applyBorder="1"/>
    <xf numFmtId="0" fontId="5" fillId="0" borderId="0" xfId="0" applyFont="1"/>
    <xf numFmtId="44" fontId="6" fillId="5" borderId="1" xfId="1" applyFont="1" applyFill="1" applyBorder="1"/>
    <xf numFmtId="0" fontId="4" fillId="6" borderId="1" xfId="0" applyFont="1" applyFill="1" applyBorder="1"/>
    <xf numFmtId="44" fontId="6" fillId="6" borderId="1" xfId="1" applyFont="1" applyFill="1" applyBorder="1"/>
    <xf numFmtId="0" fontId="6" fillId="7" borderId="1" xfId="0" applyFont="1" applyFill="1" applyBorder="1"/>
    <xf numFmtId="0" fontId="3" fillId="0" borderId="1" xfId="0" applyFont="1" applyBorder="1"/>
    <xf numFmtId="44" fontId="6" fillId="0" borderId="1" xfId="0" applyNumberFormat="1" applyFont="1" applyBorder="1"/>
    <xf numFmtId="0" fontId="4" fillId="0" borderId="1" xfId="0" applyFont="1" applyFill="1" applyBorder="1"/>
    <xf numFmtId="44" fontId="8" fillId="8" borderId="1" xfId="1" applyFont="1" applyFill="1" applyBorder="1"/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0" xfId="0" applyFont="1"/>
    <xf numFmtId="44" fontId="6" fillId="0" borderId="0" xfId="1" applyFont="1"/>
    <xf numFmtId="0" fontId="2" fillId="0" borderId="1" xfId="0" applyFont="1" applyBorder="1"/>
    <xf numFmtId="44" fontId="6" fillId="9" borderId="1" xfId="1" applyFont="1" applyFill="1" applyBorder="1"/>
    <xf numFmtId="0" fontId="5" fillId="10" borderId="1" xfId="0" applyFont="1" applyFill="1" applyBorder="1"/>
    <xf numFmtId="44" fontId="6" fillId="10" borderId="1" xfId="1" applyFont="1" applyFill="1" applyBorder="1"/>
    <xf numFmtId="0" fontId="6" fillId="9" borderId="1" xfId="0" applyFont="1" applyFill="1" applyBorder="1"/>
    <xf numFmtId="9" fontId="6" fillId="9" borderId="0" xfId="0" applyNumberFormat="1" applyFont="1" applyFill="1"/>
    <xf numFmtId="44" fontId="6" fillId="9" borderId="0" xfId="0" applyNumberFormat="1" applyFont="1" applyFill="1"/>
    <xf numFmtId="0" fontId="2" fillId="9" borderId="0" xfId="0" applyFont="1" applyFill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/>
    <xf numFmtId="9" fontId="6" fillId="0" borderId="0" xfId="2" applyFont="1"/>
    <xf numFmtId="0" fontId="1" fillId="5" borderId="1" xfId="0" applyFont="1" applyFill="1" applyBorder="1"/>
    <xf numFmtId="0" fontId="0" fillId="0" borderId="0" xfId="0" applyFill="1"/>
    <xf numFmtId="0" fontId="1" fillId="2" borderId="1" xfId="0" applyFont="1" applyFill="1" applyBorder="1"/>
    <xf numFmtId="44" fontId="11" fillId="0" borderId="1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130" zoomScaleNormal="130" workbookViewId="0">
      <selection activeCell="B19" sqref="B19"/>
    </sheetView>
  </sheetViews>
  <sheetFormatPr defaultRowHeight="15" x14ac:dyDescent="0.25"/>
  <cols>
    <col min="1" max="1" width="24.7109375" style="3" customWidth="1"/>
    <col min="2" max="4" width="15.28515625" style="3" customWidth="1"/>
    <col min="5" max="5" width="10" style="3" customWidth="1"/>
    <col min="6" max="6" width="13.7109375" style="3" customWidth="1"/>
    <col min="7" max="7" width="14" style="3" customWidth="1"/>
    <col min="8" max="8" width="27.28515625" style="3" customWidth="1"/>
    <col min="9" max="9" width="16" style="3" customWidth="1"/>
    <col min="10" max="12" width="9.140625" style="3"/>
  </cols>
  <sheetData>
    <row r="1" spans="1:12" x14ac:dyDescent="0.25">
      <c r="A1" s="22"/>
      <c r="B1" s="22" t="s">
        <v>3</v>
      </c>
      <c r="C1" s="22" t="s">
        <v>7</v>
      </c>
      <c r="D1" s="22" t="s">
        <v>8</v>
      </c>
      <c r="E1" s="13"/>
      <c r="F1" s="16" t="s">
        <v>9</v>
      </c>
      <c r="G1" s="16"/>
    </row>
    <row r="2" spans="1:12" x14ac:dyDescent="0.25">
      <c r="A2" s="1" t="s">
        <v>4</v>
      </c>
      <c r="B2" s="1">
        <v>54</v>
      </c>
      <c r="C2" s="1">
        <v>54</v>
      </c>
      <c r="D2" s="1">
        <v>54</v>
      </c>
      <c r="E2" s="9"/>
      <c r="F2" s="16"/>
      <c r="G2" s="16"/>
      <c r="H2" s="3">
        <f>SUM(B2/4/4/2*75*52*0.35)</f>
        <v>2303.4375</v>
      </c>
      <c r="I2" s="3">
        <v>1000</v>
      </c>
    </row>
    <row r="3" spans="1:12" x14ac:dyDescent="0.25">
      <c r="A3" s="31" t="s">
        <v>20</v>
      </c>
      <c r="B3" s="1">
        <v>4</v>
      </c>
      <c r="C3" s="1">
        <v>3</v>
      </c>
      <c r="D3" s="1">
        <v>2</v>
      </c>
      <c r="E3" s="9"/>
      <c r="F3" s="16"/>
      <c r="G3" s="16"/>
    </row>
    <row r="4" spans="1:12" x14ac:dyDescent="0.25">
      <c r="A4" s="31" t="s">
        <v>18</v>
      </c>
      <c r="B4" s="1"/>
      <c r="C4" s="1"/>
      <c r="D4" s="2">
        <v>9</v>
      </c>
      <c r="E4" s="13"/>
      <c r="F4" s="16">
        <v>4</v>
      </c>
      <c r="G4" s="16">
        <v>7</v>
      </c>
      <c r="I4" s="3">
        <f>SUM(I2*0.2/4/2)</f>
        <v>25</v>
      </c>
    </row>
    <row r="5" spans="1:12" x14ac:dyDescent="0.25">
      <c r="A5" s="31" t="s">
        <v>19</v>
      </c>
      <c r="B5" s="1"/>
      <c r="C5" s="1"/>
      <c r="D5" s="1"/>
      <c r="E5" s="9"/>
      <c r="F5" s="16"/>
      <c r="G5" s="16"/>
    </row>
    <row r="6" spans="1:12" x14ac:dyDescent="0.25">
      <c r="A6" s="1" t="s">
        <v>0</v>
      </c>
      <c r="B6" s="4">
        <f>SUM(B3*27*52)</f>
        <v>5616</v>
      </c>
      <c r="C6" s="4">
        <f t="shared" ref="C6" si="0">SUM(C3*27*52)</f>
        <v>4212</v>
      </c>
      <c r="D6" s="4">
        <f>SUM(D4*27*12)</f>
        <v>2916</v>
      </c>
      <c r="E6" s="10"/>
      <c r="F6" s="16"/>
      <c r="G6" s="16"/>
    </row>
    <row r="7" spans="1:12" x14ac:dyDescent="0.25">
      <c r="A7" s="1" t="s">
        <v>1</v>
      </c>
      <c r="B7" s="4">
        <v>1500</v>
      </c>
      <c r="C7" s="4">
        <v>1500</v>
      </c>
      <c r="D7" s="5">
        <v>1500</v>
      </c>
      <c r="E7" s="10"/>
      <c r="F7" s="16"/>
      <c r="G7" s="16"/>
    </row>
    <row r="8" spans="1:12" x14ac:dyDescent="0.25">
      <c r="A8" s="35" t="s">
        <v>2</v>
      </c>
      <c r="B8" s="32">
        <v>10000</v>
      </c>
      <c r="C8" s="32">
        <v>9000</v>
      </c>
      <c r="D8" s="32">
        <v>8000</v>
      </c>
      <c r="E8" s="11"/>
      <c r="F8" s="16"/>
      <c r="G8" s="16"/>
    </row>
    <row r="9" spans="1:12" x14ac:dyDescent="0.25">
      <c r="A9" s="33" t="s">
        <v>11</v>
      </c>
      <c r="B9" s="34">
        <v>2750</v>
      </c>
      <c r="C9" s="34">
        <v>2400</v>
      </c>
      <c r="D9" s="34">
        <v>2000</v>
      </c>
      <c r="E9" s="11"/>
      <c r="F9" s="16"/>
      <c r="G9" s="16"/>
    </row>
    <row r="10" spans="1:12" x14ac:dyDescent="0.25">
      <c r="A10" s="23" t="s">
        <v>16</v>
      </c>
      <c r="B10" s="4">
        <v>2200</v>
      </c>
      <c r="C10" s="4">
        <v>2000</v>
      </c>
      <c r="D10" s="5">
        <v>1650</v>
      </c>
      <c r="E10" s="10"/>
      <c r="F10" s="16"/>
      <c r="G10" s="16"/>
    </row>
    <row r="11" spans="1:12" x14ac:dyDescent="0.25">
      <c r="A11" s="1" t="s">
        <v>10</v>
      </c>
      <c r="B11" s="26">
        <f>SUM(B6:B10)</f>
        <v>22066</v>
      </c>
      <c r="C11" s="26">
        <f>SUM(C6:C10)</f>
        <v>19112</v>
      </c>
      <c r="D11" s="26">
        <f>SUM(D6:D10)</f>
        <v>16066</v>
      </c>
      <c r="E11" s="14"/>
      <c r="F11" s="17">
        <f>SUM(F4*90*52)</f>
        <v>18720</v>
      </c>
      <c r="G11" s="17">
        <f>SUM(G4*85*52)</f>
        <v>30940</v>
      </c>
      <c r="I11" s="17">
        <f>SUM(I4*85*52)</f>
        <v>110500</v>
      </c>
    </row>
    <row r="12" spans="1:12" s="44" customFormat="1" x14ac:dyDescent="0.25">
      <c r="A12" s="2" t="s">
        <v>6</v>
      </c>
      <c r="B12" s="5">
        <f>SUM(B11/12)</f>
        <v>1838.8333333333333</v>
      </c>
      <c r="C12" s="5">
        <f>SUM(C11/12)</f>
        <v>1592.6666666666667</v>
      </c>
      <c r="D12" s="5">
        <f>SUM(D11/12)</f>
        <v>1338.8333333333333</v>
      </c>
      <c r="E12" s="10"/>
      <c r="F12" s="6"/>
      <c r="G12" s="6"/>
      <c r="H12" s="6"/>
      <c r="I12" s="6">
        <f>SUM(I4*30*50)</f>
        <v>37500</v>
      </c>
      <c r="J12" s="6"/>
      <c r="K12" s="6"/>
      <c r="L12" s="6"/>
    </row>
    <row r="13" spans="1:12" s="44" customFormat="1" x14ac:dyDescent="0.25">
      <c r="A13" s="2" t="s">
        <v>5</v>
      </c>
      <c r="B13" s="5">
        <f>SUM(B11/B2/12)</f>
        <v>34.052469135802468</v>
      </c>
      <c r="C13" s="5">
        <f t="shared" ref="C13:D13" si="1">SUM(C11/C2/12)</f>
        <v>29.493827160493826</v>
      </c>
      <c r="D13" s="5">
        <f t="shared" si="1"/>
        <v>24.793209876543212</v>
      </c>
      <c r="E13" s="10"/>
      <c r="F13" s="6"/>
      <c r="G13" s="6"/>
      <c r="H13" s="6"/>
      <c r="I13" s="6">
        <v>15000</v>
      </c>
      <c r="J13" s="6"/>
      <c r="K13" s="6"/>
      <c r="L13" s="6"/>
    </row>
    <row r="14" spans="1:12" x14ac:dyDescent="0.25">
      <c r="A14" s="43" t="s">
        <v>25</v>
      </c>
      <c r="B14" s="19">
        <v>34</v>
      </c>
      <c r="C14" s="19">
        <v>30</v>
      </c>
      <c r="D14" s="19">
        <v>25</v>
      </c>
      <c r="E14" s="12"/>
    </row>
    <row r="15" spans="1:12" x14ac:dyDescent="0.25">
      <c r="A15" s="23" t="s">
        <v>15</v>
      </c>
      <c r="B15" s="24">
        <f>SUM(B14*B2)</f>
        <v>1836</v>
      </c>
      <c r="C15" s="24">
        <f t="shared" ref="C15:D15" si="2">SUM(C14*C2)</f>
        <v>1620</v>
      </c>
      <c r="D15" s="24">
        <f t="shared" si="2"/>
        <v>1350</v>
      </c>
      <c r="E15" s="6"/>
      <c r="I15" s="7">
        <f>SUM(I7-I8-I9)</f>
        <v>0</v>
      </c>
    </row>
    <row r="16" spans="1:12" x14ac:dyDescent="0.25">
      <c r="A16" s="25" t="s">
        <v>13</v>
      </c>
      <c r="B16" s="46">
        <f>SUM(B15*0.1)</f>
        <v>183.60000000000002</v>
      </c>
      <c r="C16" s="46">
        <f t="shared" ref="C16:D16" si="3">SUM(C15*0.1)</f>
        <v>162</v>
      </c>
      <c r="D16" s="46">
        <f t="shared" si="3"/>
        <v>135</v>
      </c>
      <c r="E16" s="12"/>
    </row>
    <row r="17" spans="1:9" x14ac:dyDescent="0.25">
      <c r="A17" s="45" t="s">
        <v>24</v>
      </c>
      <c r="B17" s="15">
        <f>SUM(B15-B16)</f>
        <v>1652.4</v>
      </c>
      <c r="C17" s="15">
        <f t="shared" ref="C17:D17" si="4">SUM(C15-C16)</f>
        <v>1458</v>
      </c>
      <c r="D17" s="15">
        <f t="shared" si="4"/>
        <v>1215</v>
      </c>
      <c r="E17" s="12"/>
    </row>
    <row r="18" spans="1:9" x14ac:dyDescent="0.25">
      <c r="A18" s="20" t="s">
        <v>14</v>
      </c>
      <c r="B18" s="21">
        <f>SUM(B16*12)</f>
        <v>2203.2000000000003</v>
      </c>
      <c r="C18" s="21">
        <f t="shared" ref="C18:D18" si="5">SUM(C16*12)</f>
        <v>1944</v>
      </c>
      <c r="D18" s="21">
        <f t="shared" si="5"/>
        <v>1620</v>
      </c>
      <c r="E18" s="12"/>
    </row>
    <row r="19" spans="1:9" x14ac:dyDescent="0.25">
      <c r="A19" s="23"/>
      <c r="B19" s="1"/>
      <c r="C19" s="1"/>
      <c r="D19" s="2"/>
      <c r="E19" s="6"/>
      <c r="I19" s="7">
        <f>SUM(I11-I12-I13)</f>
        <v>58000</v>
      </c>
    </row>
    <row r="20" spans="1:9" x14ac:dyDescent="0.25">
      <c r="A20" s="18" t="s">
        <v>12</v>
      </c>
      <c r="B20" s="7">
        <f t="shared" ref="B20" si="6">SUM(B11*0.1)</f>
        <v>2206.6</v>
      </c>
      <c r="C20" s="7">
        <f>SUM(C11*0.1)</f>
        <v>1911.2</v>
      </c>
      <c r="D20" s="7">
        <f t="shared" ref="D20" si="7">SUM(D11*0.1)</f>
        <v>1606.6000000000001</v>
      </c>
      <c r="E20" s="8"/>
    </row>
    <row r="21" spans="1:9" x14ac:dyDescent="0.25">
      <c r="A21" s="41" t="s">
        <v>22</v>
      </c>
      <c r="B21" s="7">
        <f>SUM(B11*0.125)</f>
        <v>2758.25</v>
      </c>
      <c r="C21" s="7">
        <f t="shared" ref="C21:D21" si="8">SUM(C11*0.125)</f>
        <v>2389</v>
      </c>
      <c r="D21" s="7">
        <f t="shared" si="8"/>
        <v>2008.25</v>
      </c>
    </row>
    <row r="22" spans="1:9" x14ac:dyDescent="0.25">
      <c r="A22" s="41" t="s">
        <v>23</v>
      </c>
      <c r="B22" s="42">
        <f>SUM((B8-B18)/B11)</f>
        <v>0.35333998005982048</v>
      </c>
      <c r="C22" s="42">
        <f t="shared" ref="C22:D22" si="9">SUM((C8-C18)/C11)</f>
        <v>0.36919213059857681</v>
      </c>
      <c r="D22" s="42">
        <f t="shared" si="9"/>
        <v>0.3971119133574007</v>
      </c>
    </row>
    <row r="23" spans="1:9" ht="15.75" thickBot="1" x14ac:dyDescent="0.3">
      <c r="A23" s="18"/>
      <c r="C23" s="28" t="s">
        <v>17</v>
      </c>
      <c r="D23" s="28" t="s">
        <v>6</v>
      </c>
    </row>
    <row r="24" spans="1:9" ht="15.75" thickBot="1" x14ac:dyDescent="0.3">
      <c r="A24" s="27" t="s">
        <v>21</v>
      </c>
      <c r="B24" s="27">
        <v>54</v>
      </c>
      <c r="C24">
        <v>4</v>
      </c>
      <c r="D24" s="27">
        <f>SUM(C24*52/12)</f>
        <v>17.333333333333332</v>
      </c>
      <c r="H24" s="39">
        <v>2.5</v>
      </c>
    </row>
    <row r="25" spans="1:9" ht="15.75" thickBot="1" x14ac:dyDescent="0.3">
      <c r="A25" s="29"/>
      <c r="B25" s="29">
        <f>SUM(B24:B24)</f>
        <v>54</v>
      </c>
      <c r="F25" s="30"/>
      <c r="H25" s="40">
        <v>6</v>
      </c>
    </row>
    <row r="26" spans="1:9" x14ac:dyDescent="0.25">
      <c r="A26" s="29"/>
      <c r="B26" s="29"/>
      <c r="E26" s="36"/>
      <c r="F26" s="37"/>
      <c r="G26" s="37"/>
      <c r="H26" s="3">
        <f>SUM(H24:H25)</f>
        <v>8.5</v>
      </c>
    </row>
    <row r="27" spans="1:9" x14ac:dyDescent="0.25">
      <c r="D27" s="38"/>
      <c r="E27" s="36"/>
      <c r="F27" s="37"/>
      <c r="G27" s="37"/>
    </row>
    <row r="28" spans="1:9" x14ac:dyDescent="0.25">
      <c r="E28" s="36"/>
      <c r="F28" s="37"/>
      <c r="G28" s="3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lbcc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Jansen</dc:creator>
  <cp:lastModifiedBy>Garth Jansen</cp:lastModifiedBy>
  <dcterms:created xsi:type="dcterms:W3CDTF">2010-02-11T14:18:23Z</dcterms:created>
  <dcterms:modified xsi:type="dcterms:W3CDTF">2012-12-20T15:07:49Z</dcterms:modified>
</cp:coreProperties>
</file>